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6615" windowHeight="7170" activeTab="3"/>
  </bookViews>
  <sheets>
    <sheet name="Sheet1" sheetId="1" r:id="rId1"/>
    <sheet name="Sheet3" sheetId="3" r:id="rId2"/>
    <sheet name="Sheet2" sheetId="4" r:id="rId3"/>
    <sheet name="Sheet4" sheetId="5" r:id="rId4"/>
  </sheets>
  <externalReferences>
    <externalReference r:id="rId5"/>
  </externalReferences>
  <definedNames>
    <definedName name="_xlnm.Print_Area" localSheetId="2">Sheet2!$A$43:$AG$69</definedName>
    <definedName name="_xlnm.Print_Area" localSheetId="3">Sheet4!$A$8:$AG$36</definedName>
  </definedNames>
  <calcPr calcId="124519"/>
</workbook>
</file>

<file path=xl/calcChain.xml><?xml version="1.0" encoding="utf-8"?>
<calcChain xmlns="http://schemas.openxmlformats.org/spreadsheetml/2006/main">
  <c r="F68" i="4"/>
  <c r="D34" i="5"/>
  <c r="D33"/>
  <c r="D30"/>
  <c r="D31"/>
  <c r="D32"/>
  <c r="D29"/>
  <c r="D28"/>
  <c r="D27"/>
  <c r="D26"/>
  <c r="D20"/>
  <c r="D21"/>
  <c r="D22"/>
  <c r="D23"/>
  <c r="D24"/>
  <c r="D25"/>
  <c r="D19"/>
  <c r="D18"/>
  <c r="D17"/>
  <c r="D14"/>
  <c r="D15"/>
  <c r="D16"/>
  <c r="D13"/>
  <c r="AB35"/>
  <c r="AA35"/>
  <c r="X35"/>
  <c r="H35"/>
  <c r="AE34"/>
  <c r="AE35" s="1"/>
  <c r="AD34"/>
  <c r="AD35" s="1"/>
  <c r="AC33"/>
  <c r="AC35" s="1"/>
  <c r="AB33"/>
  <c r="Q28"/>
  <c r="P28"/>
  <c r="O28"/>
  <c r="N28"/>
  <c r="M28"/>
  <c r="L28"/>
  <c r="L27"/>
  <c r="K27"/>
  <c r="J27"/>
  <c r="I27"/>
  <c r="Y26"/>
  <c r="AA25"/>
  <c r="Z25"/>
  <c r="Y24"/>
  <c r="AB23"/>
  <c r="AA23"/>
  <c r="Z22"/>
  <c r="Z21"/>
  <c r="Z35" s="1"/>
  <c r="Y21"/>
  <c r="Y20"/>
  <c r="Y35" s="1"/>
  <c r="X19"/>
  <c r="R19"/>
  <c r="X18"/>
  <c r="W18"/>
  <c r="Q18"/>
  <c r="P18"/>
  <c r="W17"/>
  <c r="W35" s="1"/>
  <c r="V17"/>
  <c r="V35" s="1"/>
  <c r="U17"/>
  <c r="U35" s="1"/>
  <c r="T17"/>
  <c r="T35" s="1"/>
  <c r="S17"/>
  <c r="S35" s="1"/>
  <c r="R17"/>
  <c r="R35" s="1"/>
  <c r="Q17"/>
  <c r="Q35" s="1"/>
  <c r="P17"/>
  <c r="P35" s="1"/>
  <c r="O17"/>
  <c r="O35" s="1"/>
  <c r="N17"/>
  <c r="N35" s="1"/>
  <c r="M17"/>
  <c r="M35" s="1"/>
  <c r="L17"/>
  <c r="L35" s="1"/>
  <c r="K17"/>
  <c r="K35" s="1"/>
  <c r="J17"/>
  <c r="I17"/>
  <c r="J15"/>
  <c r="J35" s="1"/>
  <c r="I15"/>
  <c r="I35" s="1"/>
  <c r="H15"/>
  <c r="G15"/>
  <c r="G13"/>
  <c r="G35" s="1"/>
  <c r="F13"/>
  <c r="F35" s="1"/>
  <c r="F36" s="1"/>
  <c r="G36" s="1"/>
  <c r="H36" s="1"/>
  <c r="I36" s="1"/>
  <c r="J36" s="1"/>
  <c r="K36" s="1"/>
  <c r="L36" s="1"/>
  <c r="M36" s="1"/>
  <c r="N36" s="1"/>
  <c r="O36" s="1"/>
  <c r="P36" s="1"/>
  <c r="Q36" s="1"/>
  <c r="R36" s="1"/>
  <c r="S36" s="1"/>
  <c r="T36" s="1"/>
  <c r="U36" s="1"/>
  <c r="V36" s="1"/>
  <c r="W36" s="1"/>
  <c r="X36" s="1"/>
  <c r="Y36" s="1"/>
  <c r="Z36" s="1"/>
  <c r="AA36" s="1"/>
  <c r="AB36" s="1"/>
  <c r="AC36" s="1"/>
  <c r="AD36" s="1"/>
  <c r="AE36" s="1"/>
  <c r="W50" i="4"/>
  <c r="AI50" s="1"/>
  <c r="P61"/>
  <c r="Q61"/>
  <c r="N61"/>
  <c r="N68" s="1"/>
  <c r="O61"/>
  <c r="O68" s="1"/>
  <c r="M61"/>
  <c r="M68" s="1"/>
  <c r="P68"/>
  <c r="L61"/>
  <c r="Q51"/>
  <c r="P51"/>
  <c r="AI47"/>
  <c r="AI48"/>
  <c r="AI49"/>
  <c r="AI52"/>
  <c r="AI53"/>
  <c r="AI54"/>
  <c r="AI55"/>
  <c r="AI56"/>
  <c r="AI57"/>
  <c r="AI58"/>
  <c r="AI59"/>
  <c r="AI60"/>
  <c r="AI62"/>
  <c r="AI63"/>
  <c r="AI64"/>
  <c r="AI65"/>
  <c r="AI66"/>
  <c r="AI67"/>
  <c r="AI46"/>
  <c r="AE67"/>
  <c r="AE68" s="1"/>
  <c r="AD67"/>
  <c r="AA58"/>
  <c r="Z58"/>
  <c r="Z68" s="1"/>
  <c r="Y57"/>
  <c r="W68"/>
  <c r="F69"/>
  <c r="G68"/>
  <c r="H68"/>
  <c r="I68"/>
  <c r="J68"/>
  <c r="K68"/>
  <c r="L68"/>
  <c r="R68"/>
  <c r="S68"/>
  <c r="T68"/>
  <c r="U68"/>
  <c r="V68"/>
  <c r="X68"/>
  <c r="Y68"/>
  <c r="AA68"/>
  <c r="AB68"/>
  <c r="AC68"/>
  <c r="AD68"/>
  <c r="J60"/>
  <c r="K60"/>
  <c r="L60"/>
  <c r="I60"/>
  <c r="AC66"/>
  <c r="AB66"/>
  <c r="Y59"/>
  <c r="AB56"/>
  <c r="AA56"/>
  <c r="Z55"/>
  <c r="Z54"/>
  <c r="Y54"/>
  <c r="X52"/>
  <c r="R52"/>
  <c r="X51"/>
  <c r="W51"/>
  <c r="K50"/>
  <c r="L50"/>
  <c r="M50"/>
  <c r="N50"/>
  <c r="O50"/>
  <c r="P50"/>
  <c r="Q50"/>
  <c r="R50"/>
  <c r="S50"/>
  <c r="T50"/>
  <c r="U50"/>
  <c r="V50"/>
  <c r="J50"/>
  <c r="I50"/>
  <c r="J48"/>
  <c r="I48"/>
  <c r="H48"/>
  <c r="G48"/>
  <c r="G46"/>
  <c r="F46"/>
  <c r="Y53"/>
  <c r="G69" l="1"/>
  <c r="H69" s="1"/>
  <c r="I69" s="1"/>
  <c r="J69" s="1"/>
  <c r="K69" s="1"/>
  <c r="L69" s="1"/>
  <c r="M69" s="1"/>
  <c r="N69" s="1"/>
  <c r="O69" s="1"/>
  <c r="P69" s="1"/>
  <c r="D35" i="5"/>
  <c r="AI61" i="4"/>
  <c r="Q68"/>
  <c r="AI51"/>
  <c r="D67"/>
  <c r="D66"/>
  <c r="D63"/>
  <c r="D64"/>
  <c r="D65"/>
  <c r="D62"/>
  <c r="D61"/>
  <c r="D60"/>
  <c r="D59"/>
  <c r="D53"/>
  <c r="D54"/>
  <c r="D55"/>
  <c r="D56"/>
  <c r="D57"/>
  <c r="D58"/>
  <c r="D52"/>
  <c r="D51"/>
  <c r="D50"/>
  <c r="D49"/>
  <c r="D47"/>
  <c r="D48"/>
  <c r="D46"/>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34"/>
  <c r="F35" s="1"/>
  <c r="J8" i="3"/>
  <c r="J9"/>
  <c r="J7"/>
  <c r="J6"/>
  <c r="J5"/>
  <c r="J4"/>
  <c r="J3"/>
  <c r="C34" i="4"/>
  <c r="F38" i="3"/>
  <c r="D33" i="4"/>
  <c r="D32"/>
  <c r="D29"/>
  <c r="D30"/>
  <c r="D31"/>
  <c r="D28"/>
  <c r="D27"/>
  <c r="D26"/>
  <c r="D25"/>
  <c r="D19"/>
  <c r="D20"/>
  <c r="D21"/>
  <c r="D22"/>
  <c r="D23"/>
  <c r="D24"/>
  <c r="D18"/>
  <c r="D17"/>
  <c r="D16"/>
  <c r="D15"/>
  <c r="D13"/>
  <c r="D14"/>
  <c r="D12"/>
  <c r="E13" i="5" l="1"/>
  <c r="E18"/>
  <c r="E26"/>
  <c r="E34"/>
  <c r="E23"/>
  <c r="E22"/>
  <c r="E25"/>
  <c r="E16"/>
  <c r="E19"/>
  <c r="E29"/>
  <c r="E27"/>
  <c r="E28"/>
  <c r="E33"/>
  <c r="E17"/>
  <c r="E15"/>
  <c r="E20"/>
  <c r="E21"/>
  <c r="E32"/>
  <c r="E31"/>
  <c r="E30"/>
  <c r="E14"/>
  <c r="E24"/>
  <c r="D68" i="4"/>
  <c r="Q69"/>
  <c r="R69" s="1"/>
  <c r="S69" s="1"/>
  <c r="T69" s="1"/>
  <c r="U69" s="1"/>
  <c r="V69" s="1"/>
  <c r="W69" s="1"/>
  <c r="X69" s="1"/>
  <c r="Y69" s="1"/>
  <c r="Z69" s="1"/>
  <c r="AA69" s="1"/>
  <c r="AB69" s="1"/>
  <c r="AC69" s="1"/>
  <c r="AD69" s="1"/>
  <c r="AE69" s="1"/>
  <c r="G3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D34"/>
  <c r="E62" s="1"/>
  <c r="F27" i="3"/>
  <c r="F37"/>
  <c r="F31"/>
  <c r="F32"/>
  <c r="F33"/>
  <c r="F36"/>
  <c r="F30"/>
  <c r="F26"/>
  <c r="F23"/>
  <c r="F15"/>
  <c r="F16"/>
  <c r="F17"/>
  <c r="F18"/>
  <c r="F19"/>
  <c r="F20"/>
  <c r="F14"/>
  <c r="F11"/>
  <c r="F10"/>
  <c r="F5"/>
  <c r="F6"/>
  <c r="F7"/>
  <c r="F4"/>
  <c r="E35" i="5" l="1"/>
  <c r="E49" i="4"/>
  <c r="E66"/>
  <c r="E61"/>
  <c r="E50"/>
  <c r="E28"/>
  <c r="E47"/>
  <c r="E63"/>
  <c r="E12"/>
  <c r="E46"/>
  <c r="E52"/>
  <c r="E48"/>
  <c r="E60"/>
  <c r="E27"/>
  <c r="E55"/>
  <c r="E64"/>
  <c r="E51"/>
  <c r="E58"/>
  <c r="E59"/>
  <c r="E65"/>
  <c r="E67"/>
  <c r="E56"/>
  <c r="E53"/>
  <c r="E57"/>
  <c r="E54"/>
  <c r="E33"/>
  <c r="E31"/>
  <c r="E30"/>
  <c r="E15"/>
  <c r="E21"/>
  <c r="E14"/>
  <c r="E23"/>
  <c r="E13"/>
  <c r="E17"/>
  <c r="E20"/>
  <c r="E19"/>
  <c r="E26"/>
  <c r="E22"/>
  <c r="E32"/>
  <c r="E16"/>
  <c r="E29"/>
  <c r="E25"/>
  <c r="E18"/>
  <c r="E24"/>
  <c r="J10" i="3"/>
  <c r="E68" i="4" l="1"/>
  <c r="E34"/>
  <c r="J11" i="3"/>
  <c r="J12" s="1"/>
  <c r="J13" s="1"/>
</calcChain>
</file>

<file path=xl/sharedStrings.xml><?xml version="1.0" encoding="utf-8"?>
<sst xmlns="http://schemas.openxmlformats.org/spreadsheetml/2006/main" count="413" uniqueCount="230">
  <si>
    <t>No</t>
  </si>
  <si>
    <t>Uraian Pekerjaan</t>
  </si>
  <si>
    <t>Perhitungan</t>
  </si>
  <si>
    <t>Volume</t>
  </si>
  <si>
    <t>Satuan</t>
  </si>
  <si>
    <t>I</t>
  </si>
  <si>
    <t>Pekerjaan Persiapan</t>
  </si>
  <si>
    <t>a. Mobillisasi</t>
  </si>
  <si>
    <t>-</t>
  </si>
  <si>
    <t>Ls</t>
  </si>
  <si>
    <t>b. Pengukuran</t>
  </si>
  <si>
    <t xml:space="preserve">c. Pembersihan </t>
  </si>
  <si>
    <t xml:space="preserve">Panjang STA x (Lebar jalan + drainase ) x t </t>
  </si>
  <si>
    <t>m²</t>
  </si>
  <si>
    <t>8343 m x 11 m x 0,25 m</t>
  </si>
  <si>
    <t>m³</t>
  </si>
  <si>
    <t>d. Direksi Keet</t>
  </si>
  <si>
    <t>Panjang x Lebar</t>
  </si>
  <si>
    <t xml:space="preserve">6 m x 5 m </t>
  </si>
  <si>
    <t>II</t>
  </si>
  <si>
    <t>Pekerjaan Tanah</t>
  </si>
  <si>
    <t>Volume Galian</t>
  </si>
  <si>
    <t>a. Pekerjaan Galian</t>
  </si>
  <si>
    <t>b. Pekerjaan Timbunan</t>
  </si>
  <si>
    <t>Volume Timbunan x Faktor Gembur</t>
  </si>
  <si>
    <t>m</t>
  </si>
  <si>
    <t>41380,182 m³</t>
  </si>
  <si>
    <t>c. Pekerjaan Sisa Galian</t>
  </si>
  <si>
    <t>Volume Galian - Volume Timbunan</t>
  </si>
  <si>
    <t>41380,182 m³ - 19815,720 m³</t>
  </si>
  <si>
    <t>III</t>
  </si>
  <si>
    <t>Pekerjaan Badan Jalan</t>
  </si>
  <si>
    <t xml:space="preserve">   Keterangan :</t>
  </si>
  <si>
    <t xml:space="preserve">   Panjang : 8343 m</t>
  </si>
  <si>
    <t xml:space="preserve">   Lebar    : 7 m</t>
  </si>
  <si>
    <t xml:space="preserve">   Tebal     : 0,20 m</t>
  </si>
  <si>
    <t>panjang x lebar x tinggi</t>
  </si>
  <si>
    <t>8343 m x 7 m x 0,20 m</t>
  </si>
  <si>
    <t>11680,200 m³</t>
  </si>
  <si>
    <t>a. Lapis Pondasi Agregat B</t>
  </si>
  <si>
    <t>b. Lapis Pondasi Agregat A</t>
  </si>
  <si>
    <t xml:space="preserve">   Tebal     : 0,15 m</t>
  </si>
  <si>
    <t>8343 m x 7 m x 0,15 m</t>
  </si>
  <si>
    <t>8760,150 m³</t>
  </si>
  <si>
    <t>30 m²</t>
  </si>
  <si>
    <t>22943 m³</t>
  </si>
  <si>
    <t>21564,462 m³</t>
  </si>
  <si>
    <t>19815,720 m³</t>
  </si>
  <si>
    <t xml:space="preserve">15852,576 m³ x 1,25 </t>
  </si>
  <si>
    <t>c. Lapis Pondasi AC-Base</t>
  </si>
  <si>
    <t xml:space="preserve">   Tebal     : 0,18 m</t>
  </si>
  <si>
    <t xml:space="preserve">   Tebal     : 0,08 m</t>
  </si>
  <si>
    <t>8343 m x 7 m x 0,18 m</t>
  </si>
  <si>
    <t>10512,180 m³</t>
  </si>
  <si>
    <t>8343 m x 7 m x 0,08 m</t>
  </si>
  <si>
    <t>4672,080 m³</t>
  </si>
  <si>
    <t>d. Lapis Pondasi AC-BC</t>
  </si>
  <si>
    <t>e. Lapis Pondasi AC-WC</t>
  </si>
  <si>
    <t xml:space="preserve">   Tebal     : 0,07 m</t>
  </si>
  <si>
    <t>f. Lapis Pondasi Prime Coat</t>
  </si>
  <si>
    <t>g. Lapis Pondasi Take Coat</t>
  </si>
  <si>
    <t xml:space="preserve">   1 m²      : 0,81 liter/m²</t>
  </si>
  <si>
    <t>8343 m x 7 m x 0,07 m</t>
  </si>
  <si>
    <t>4080,070 m³</t>
  </si>
  <si>
    <t>panjang x lebar x 0,81 liter/m²</t>
  </si>
  <si>
    <t>8343 m x 7 m x 0,81 liter/m²</t>
  </si>
  <si>
    <t>47304,810 liter</t>
  </si>
  <si>
    <t>panjang x lebar x 0,81 liter/m² x 2</t>
  </si>
  <si>
    <t>8343 m x 7 m x 0,81 liter/m² x 2</t>
  </si>
  <si>
    <t>94609,620 m³</t>
  </si>
  <si>
    <t>liter</t>
  </si>
  <si>
    <t xml:space="preserve">   Lebar    : 2 m</t>
  </si>
  <si>
    <t xml:space="preserve">(8343 m x 2 m x 0,20 m) x 2 </t>
  </si>
  <si>
    <t>6674,400 m³</t>
  </si>
  <si>
    <t>IV</t>
  </si>
  <si>
    <t>Pekerjaan Drainase</t>
  </si>
  <si>
    <t>a. Galian drainase</t>
  </si>
  <si>
    <t>h. Agregat Kelas B (Bahu Jalan)</t>
  </si>
  <si>
    <t>Panjang Saluran</t>
  </si>
  <si>
    <t>8343 m</t>
  </si>
  <si>
    <t>(panjang x lebar jalan x tinggi) x 2</t>
  </si>
  <si>
    <t>b. Pasangan Batu dengan Mortar</t>
  </si>
  <si>
    <t>Luas Penampang Pasangan Batu</t>
  </si>
  <si>
    <t>dengan Mortar :</t>
  </si>
  <si>
    <t xml:space="preserve">    = ((1,662 m + 0,422 m)/2) x 1,015 m</t>
  </si>
  <si>
    <t xml:space="preserve">    = 1,058 m³</t>
  </si>
  <si>
    <t>L = ((a+b)/2) x t</t>
  </si>
  <si>
    <t>Volume  Pekerjaan :</t>
  </si>
  <si>
    <t>Panjang Saluran x Luas Penampang</t>
  </si>
  <si>
    <t>8343 m x 1,058 m²</t>
  </si>
  <si>
    <t>8826,894 m³</t>
  </si>
  <si>
    <t>V</t>
  </si>
  <si>
    <t>Volume Gorong - Gorong</t>
  </si>
  <si>
    <t>¼ x π x d² x lebar</t>
  </si>
  <si>
    <r>
      <t>¼ x π x (0,6 m)²</t>
    </r>
    <r>
      <rPr>
        <sz val="10.9"/>
        <color theme="1"/>
        <rFont val="Times New Roman"/>
        <family val="1"/>
      </rPr>
      <t xml:space="preserve"> x 11 m</t>
    </r>
  </si>
  <si>
    <t>3,110 m³</t>
  </si>
  <si>
    <t>Jumlah Titik = 8 Tempat</t>
  </si>
  <si>
    <t xml:space="preserve">Volume Gorong - Gorong x Jumlah Titik </t>
  </si>
  <si>
    <t>3,110 m³ x 8</t>
  </si>
  <si>
    <t>Pekerjaan Bangunan Pelengkap</t>
  </si>
  <si>
    <t>a. Gorong - Gorong</t>
  </si>
  <si>
    <t xml:space="preserve">    Diameter = 0,6 m</t>
  </si>
  <si>
    <t>b. Galian Gorong - Gorong</t>
  </si>
  <si>
    <t>Panjang x Lebar x Tebal x Jumlah Titik</t>
  </si>
  <si>
    <t>56,320 m³</t>
  </si>
  <si>
    <t>11 m x 0,8 m x 0,8 m x 8</t>
  </si>
  <si>
    <t>c. Pasir Urug Gorong - Gorong</t>
  </si>
  <si>
    <t>Panjang x Lebar x Tebal  x Jumlah Titik</t>
  </si>
  <si>
    <t>11 m x 0,8 m x 0,1 m x 8</t>
  </si>
  <si>
    <t>7,040 m³</t>
  </si>
  <si>
    <t xml:space="preserve">d. Timbunan Gorong - Gorong </t>
  </si>
  <si>
    <t>Volume Galian Gorong-Gorong –</t>
  </si>
  <si>
    <t>Volume Gorong-Gorong –</t>
  </si>
  <si>
    <t>Volume Pasir Urug</t>
  </si>
  <si>
    <t>24,880 m³</t>
  </si>
  <si>
    <t>56,320 m³- 24,880 m³ - 7,040 m³</t>
  </si>
  <si>
    <t>24,400 m³</t>
  </si>
  <si>
    <t>e. Jumlah Gorong - Gorong</t>
  </si>
  <si>
    <t>Jumlah Titik x Jumlah Gorong-Gorong</t>
  </si>
  <si>
    <t>dalam 1 titik</t>
  </si>
  <si>
    <t>8 x 11</t>
  </si>
  <si>
    <t>buah</t>
  </si>
  <si>
    <t>VI</t>
  </si>
  <si>
    <t>Pekerjaan Finishing</t>
  </si>
  <si>
    <t>a. Pembersihan Akhir</t>
  </si>
  <si>
    <t>b. Demobilisasi</t>
  </si>
  <si>
    <t xml:space="preserve">Harga Satuan </t>
  </si>
  <si>
    <t>(Rp)</t>
  </si>
  <si>
    <t>A</t>
  </si>
  <si>
    <t>B</t>
  </si>
  <si>
    <t>C</t>
  </si>
  <si>
    <t>D</t>
  </si>
  <si>
    <t>Total Harga</t>
  </si>
  <si>
    <t>PEKERJAAN PERSIAPAN</t>
  </si>
  <si>
    <t>a. Mobilisasi</t>
  </si>
  <si>
    <t>c. Pembersihan</t>
  </si>
  <si>
    <t>PEKERJAAN TANAH</t>
  </si>
  <si>
    <t>a. Galian</t>
  </si>
  <si>
    <t>b. Timbunan</t>
  </si>
  <si>
    <t>PEKERJAAN BADAN JALAN</t>
  </si>
  <si>
    <t>c. Lapis Permukaan AC-Base</t>
  </si>
  <si>
    <t>d. Lapis Permukaan AC-BC</t>
  </si>
  <si>
    <t>e. Lapis Permukaan AC-WC</t>
  </si>
  <si>
    <t>PEKERJAAN BAHU JALAN</t>
  </si>
  <si>
    <t>a. Agregat Kelas B</t>
  </si>
  <si>
    <t>PEKERJAAN DRAINASE</t>
  </si>
  <si>
    <t>a. Galian Drainase</t>
  </si>
  <si>
    <t>PEKERJAAN BANGUNAN PELENGKAP</t>
  </si>
  <si>
    <t>a. Galian Gorong - Gorong</t>
  </si>
  <si>
    <t>b. Timbunan Gorong - Gorong</t>
  </si>
  <si>
    <t>c. Timbunan Pasir Urug Gorong - Gorong</t>
  </si>
  <si>
    <t>d. Pemasangan Gorong-Gorong</t>
  </si>
  <si>
    <t>VII</t>
  </si>
  <si>
    <t>PEKERJAAN FINISHING</t>
  </si>
  <si>
    <t>Jumlah Total Pekerjaan</t>
  </si>
  <si>
    <t>Pajak Pertambahan Nilai (PPN) = 10 % x A</t>
  </si>
  <si>
    <t>Jumlah Total Harga Pekerjaan = A + B</t>
  </si>
  <si>
    <t>Pembulatan</t>
  </si>
  <si>
    <t>TERBILANG : LIMA PULUH DUA MILYAR TIGA RATUS EMPAT BELAS JUTA SERATUS TIGA PULUH ENAM RIBU TUJUH RATUS DELAPAN PULUH TIGA RUPIAH</t>
  </si>
  <si>
    <t>DURASI</t>
  </si>
  <si>
    <t>BIAYA</t>
  </si>
  <si>
    <t>(Hari)</t>
  </si>
  <si>
    <t>Bobot</t>
  </si>
  <si>
    <t>(%)</t>
  </si>
  <si>
    <t>Demobilisasi</t>
  </si>
  <si>
    <t>Mobilisasi</t>
  </si>
  <si>
    <t>Direksi Keet</t>
  </si>
  <si>
    <t>Pekerjaan Pengukuran</t>
  </si>
  <si>
    <t>Pekerjaan Pembersihan</t>
  </si>
  <si>
    <t>Pekerjaan Galian Tanah</t>
  </si>
  <si>
    <t>Pekerjaan Timbunan Tanah</t>
  </si>
  <si>
    <t>Pekerjaan Lapis Pondasi Agregat B</t>
  </si>
  <si>
    <t>Pekerjaan Lapis Pondasi Agregat A</t>
  </si>
  <si>
    <t>Pekerjaan Lapis Permukaan AC-Base</t>
  </si>
  <si>
    <t>Pekerjaan Lapis Permukaan AC-BC</t>
  </si>
  <si>
    <t>Pekerjaan Lapis Permukaan AC-WC</t>
  </si>
  <si>
    <t>Pekerjaan Lapis Pondasi Prime Coat</t>
  </si>
  <si>
    <t>Pekerjaan Lapis Pondasi Take Coat</t>
  </si>
  <si>
    <t>Pekerjaan Agregat Kelas B (Bahu Jalan)</t>
  </si>
  <si>
    <t>Pekerjaan Galian Drainase</t>
  </si>
  <si>
    <t>Pekerjaan Pasangan Batu dengan Mortar</t>
  </si>
  <si>
    <t>Pekerjaan Galian Gorong - Gorong</t>
  </si>
  <si>
    <t>Pekerjaan Timbunan Gorong - Gorong</t>
  </si>
  <si>
    <t>Pekerjaan Timbunan Pasir Urug Gorong - Gorong</t>
  </si>
  <si>
    <t>Pekerjaan Pemasangan Gorong-Gorong</t>
  </si>
  <si>
    <t>Pekerjaan Pembersihan Akhir</t>
  </si>
  <si>
    <t>Bulan Ke-1</t>
  </si>
  <si>
    <t>Bulan Ke-2</t>
  </si>
  <si>
    <t>Bulan Ke-3</t>
  </si>
  <si>
    <t>Bulan Ke-4</t>
  </si>
  <si>
    <t>Bulan Ke-5</t>
  </si>
  <si>
    <t>Bulan Ke-6</t>
  </si>
  <si>
    <t>TOTAL</t>
  </si>
  <si>
    <t>TOTAL KOMULATIF</t>
  </si>
  <si>
    <t>Minggu Ke-1</t>
  </si>
  <si>
    <t>Minggu Ke-2</t>
  </si>
  <si>
    <t>Minggu Ke-3</t>
  </si>
  <si>
    <t>Minggu Ke-4</t>
  </si>
  <si>
    <t>Minggu Ke-5</t>
  </si>
  <si>
    <t>Minggu Ke-6</t>
  </si>
  <si>
    <t>Minggu Ke-7</t>
  </si>
  <si>
    <t>Minggu Ke-8</t>
  </si>
  <si>
    <t>Minggu Ke-9</t>
  </si>
  <si>
    <t>Minggu Ke-10</t>
  </si>
  <si>
    <t>Minggu Ke-11</t>
  </si>
  <si>
    <t>Minggu Ke-12</t>
  </si>
  <si>
    <t>Minggu Ke-13</t>
  </si>
  <si>
    <t>Minggu Ke-14</t>
  </si>
  <si>
    <t>Minggu Ke-15</t>
  </si>
  <si>
    <t>Minggu Ke-16</t>
  </si>
  <si>
    <t>Minggu Ke-17</t>
  </si>
  <si>
    <t>Minggu Ke-18</t>
  </si>
  <si>
    <t>Minggu Ke-19</t>
  </si>
  <si>
    <t>Minggu Ke-20</t>
  </si>
  <si>
    <t>Minggu Ke-21</t>
  </si>
  <si>
    <t>Minggu Ke-22</t>
  </si>
  <si>
    <t>Minggu Ke-23</t>
  </si>
  <si>
    <t>Minggu Ke-24</t>
  </si>
  <si>
    <t>Minggu Ke-25</t>
  </si>
  <si>
    <t>Minggu Ke-26</t>
  </si>
  <si>
    <t>Minggu Ke-27</t>
  </si>
  <si>
    <t>Minggu Ke-28</t>
  </si>
  <si>
    <t>BARCHART DAN KURVA S</t>
  </si>
  <si>
    <t>Bulan 1</t>
  </si>
  <si>
    <t>Bulan 2</t>
  </si>
  <si>
    <t>Bulan 3</t>
  </si>
  <si>
    <t>Bulan 4</t>
  </si>
  <si>
    <t>Bulan 5</t>
  </si>
  <si>
    <t>Bulan 6</t>
  </si>
  <si>
    <t>Bulan 7</t>
  </si>
</sst>
</file>

<file path=xl/styles.xml><?xml version="1.0" encoding="utf-8"?>
<styleSheet xmlns="http://schemas.openxmlformats.org/spreadsheetml/2006/main">
  <numFmts count="5">
    <numFmt numFmtId="43" formatCode="_(* #,##0.00_);_(* \(#,##0.00\);_(* &quot;-&quot;??_);_(@_)"/>
    <numFmt numFmtId="164" formatCode="#,##0.000"/>
    <numFmt numFmtId="165" formatCode="0.000"/>
    <numFmt numFmtId="166" formatCode="_(* #,##0.000_);_(* \(#,##0.000\);_(* &quot;-&quot;??_);_(@_)"/>
    <numFmt numFmtId="167" formatCode="_(* #,##0_);_(* \(#,##0\);_(* &quot;-&quot;??_);_(@_)"/>
  </numFmts>
  <fonts count="17">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0.9"/>
      <color theme="1"/>
      <name val="Times New Roman"/>
      <family val="1"/>
    </font>
    <font>
      <sz val="11"/>
      <color theme="1"/>
      <name val="Calibri"/>
      <family val="2"/>
      <scheme val="minor"/>
    </font>
    <font>
      <sz val="12"/>
      <color rgb="FF000000"/>
      <name val="Times New Roman"/>
      <family val="1"/>
    </font>
    <font>
      <sz val="11"/>
      <color theme="1"/>
      <name val="Times New Roman"/>
      <family val="1"/>
    </font>
    <font>
      <sz val="10"/>
      <color theme="1"/>
      <name val="Times New Roman"/>
      <family val="1"/>
    </font>
    <font>
      <b/>
      <sz val="10"/>
      <color theme="1"/>
      <name val="Times New Roman"/>
      <family val="1"/>
    </font>
    <font>
      <sz val="20"/>
      <color theme="1"/>
      <name val="Times New Roman"/>
      <family val="1"/>
    </font>
    <font>
      <b/>
      <sz val="20"/>
      <color theme="1"/>
      <name val="Times New Roman"/>
      <family val="1"/>
    </font>
    <font>
      <sz val="10"/>
      <name val="Times New Roman"/>
      <family val="1"/>
    </font>
    <font>
      <sz val="10"/>
      <color theme="1"/>
      <name val="Calibri"/>
      <family val="2"/>
      <scheme val="minor"/>
    </font>
    <font>
      <sz val="12"/>
      <name val="Times New Roman"/>
      <family val="1"/>
    </font>
    <font>
      <sz val="12"/>
      <color theme="1"/>
      <name val="Calibri"/>
      <family val="2"/>
      <scheme val="minor"/>
    </font>
  </fonts>
  <fills count="3">
    <fill>
      <patternFill patternType="none"/>
    </fill>
    <fill>
      <patternFill patternType="gray125"/>
    </fill>
    <fill>
      <patternFill patternType="solid">
        <fgColor rgb="FF00B0F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s>
  <cellStyleXfs count="2">
    <xf numFmtId="0" fontId="0" fillId="0" borderId="0"/>
    <xf numFmtId="43" fontId="6" fillId="0" borderId="0" applyFont="0" applyFill="0" applyBorder="0" applyAlignment="0" applyProtection="0"/>
  </cellStyleXfs>
  <cellXfs count="223">
    <xf numFmtId="0" fontId="0" fillId="0" borderId="0" xfId="0"/>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xf numFmtId="0" fontId="0" fillId="0" borderId="5" xfId="0" applyBorder="1"/>
    <xf numFmtId="0" fontId="2" fillId="0" borderId="2" xfId="0" applyFont="1" applyBorder="1" applyAlignment="1">
      <alignment horizontal="left"/>
    </xf>
    <xf numFmtId="0" fontId="1" fillId="0" borderId="0" xfId="0" applyFont="1"/>
    <xf numFmtId="0" fontId="0"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Border="1" applyAlignment="1">
      <alignment horizontal="left"/>
    </xf>
    <xf numFmtId="165" fontId="2" fillId="0" borderId="1" xfId="0" applyNumberFormat="1" applyFont="1" applyBorder="1" applyAlignment="1">
      <alignment vertical="center"/>
    </xf>
    <xf numFmtId="0" fontId="2" fillId="0" borderId="1" xfId="0" applyFont="1" applyBorder="1" applyAlignment="1">
      <alignment vertical="center"/>
    </xf>
    <xf numFmtId="0" fontId="3" fillId="0" borderId="1" xfId="0" applyFont="1" applyBorder="1" applyAlignment="1">
      <alignment horizontal="left"/>
    </xf>
    <xf numFmtId="0" fontId="3" fillId="0" borderId="1" xfId="0" applyFont="1" applyBorder="1"/>
    <xf numFmtId="0" fontId="2" fillId="0" borderId="1" xfId="0" applyFont="1" applyBorder="1" applyAlignment="1">
      <alignment vertical="center" wrapText="1"/>
    </xf>
    <xf numFmtId="3" fontId="2" fillId="0" borderId="1" xfId="0" applyNumberFormat="1" applyFont="1" applyBorder="1" applyAlignment="1">
      <alignment horizontal="left"/>
    </xf>
    <xf numFmtId="0" fontId="2" fillId="0" borderId="1" xfId="0" applyFont="1" applyBorder="1" applyAlignment="1">
      <alignment horizontal="center" vertical="center"/>
    </xf>
    <xf numFmtId="0" fontId="2" fillId="0" borderId="0" xfId="0" applyFont="1"/>
    <xf numFmtId="166" fontId="7" fillId="0" borderId="1" xfId="1" applyNumberFormat="1" applyFont="1" applyBorder="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166" fontId="2" fillId="0" borderId="1" xfId="1" applyNumberFormat="1" applyFont="1" applyBorder="1" applyAlignment="1">
      <alignment horizontal="center" vertical="center"/>
    </xf>
    <xf numFmtId="166" fontId="3" fillId="0" borderId="1" xfId="1"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166" fontId="2" fillId="0" borderId="0" xfId="1" applyNumberFormat="1" applyFont="1" applyBorder="1" applyAlignment="1">
      <alignment horizontal="center" vertical="center"/>
    </xf>
    <xf numFmtId="0" fontId="3" fillId="0" borderId="6" xfId="0" applyFont="1" applyBorder="1" applyAlignment="1">
      <alignment horizontal="left" vertical="center"/>
    </xf>
    <xf numFmtId="0" fontId="2" fillId="0" borderId="6" xfId="0" applyFont="1" applyBorder="1" applyAlignment="1">
      <alignment horizontal="left" vertical="center"/>
    </xf>
    <xf numFmtId="0" fontId="3" fillId="0" borderId="0" xfId="0" applyFont="1"/>
    <xf numFmtId="166" fontId="2" fillId="0" borderId="1" xfId="0" applyNumberFormat="1" applyFont="1" applyBorder="1"/>
    <xf numFmtId="167" fontId="2" fillId="0" borderId="1" xfId="0" applyNumberFormat="1" applyFont="1" applyBorder="1"/>
    <xf numFmtId="0" fontId="0" fillId="0" borderId="1" xfId="0" applyBorder="1"/>
    <xf numFmtId="165" fontId="2" fillId="0" borderId="0" xfId="0" applyNumberFormat="1" applyFont="1"/>
    <xf numFmtId="165" fontId="9" fillId="0" borderId="1" xfId="0" applyNumberFormat="1" applyFont="1" applyBorder="1" applyAlignment="1">
      <alignment horizontal="center" vertical="center" textRotation="90"/>
    </xf>
    <xf numFmtId="0" fontId="2" fillId="0" borderId="10" xfId="0" applyFont="1" applyBorder="1" applyAlignment="1">
      <alignment horizontal="left" vertical="center"/>
    </xf>
    <xf numFmtId="0" fontId="3" fillId="0" borderId="11" xfId="0" applyFont="1" applyFill="1" applyBorder="1" applyAlignment="1">
      <alignment horizontal="left" vertical="center"/>
    </xf>
    <xf numFmtId="0" fontId="2" fillId="0" borderId="10" xfId="0" applyFont="1" applyBorder="1" applyAlignment="1">
      <alignment horizontal="center" vertical="center"/>
    </xf>
    <xf numFmtId="166" fontId="2" fillId="0" borderId="10" xfId="1" applyNumberFormat="1" applyFont="1" applyBorder="1" applyAlignment="1">
      <alignment horizontal="center" vertical="center"/>
    </xf>
    <xf numFmtId="166" fontId="2" fillId="0" borderId="12" xfId="1" applyNumberFormat="1" applyFont="1" applyBorder="1" applyAlignment="1">
      <alignment horizontal="center" vertical="center"/>
    </xf>
    <xf numFmtId="165" fontId="9" fillId="0" borderId="6" xfId="0" applyNumberFormat="1" applyFont="1" applyBorder="1" applyAlignment="1">
      <alignment horizontal="center" vertical="center" textRotation="90"/>
    </xf>
    <xf numFmtId="166" fontId="2" fillId="0" borderId="14" xfId="1" applyNumberFormat="1" applyFont="1" applyBorder="1" applyAlignment="1">
      <alignment horizontal="center" vertical="center"/>
    </xf>
    <xf numFmtId="165" fontId="9" fillId="0" borderId="16" xfId="0" applyNumberFormat="1" applyFont="1" applyBorder="1" applyAlignment="1">
      <alignment horizontal="center" vertical="center" textRotation="90"/>
    </xf>
    <xf numFmtId="165" fontId="9" fillId="0" borderId="18" xfId="0" applyNumberFormat="1" applyFont="1" applyBorder="1" applyAlignment="1">
      <alignment horizontal="center" vertical="center" textRotation="90"/>
    </xf>
    <xf numFmtId="165" fontId="9" fillId="0" borderId="19" xfId="0" applyNumberFormat="1" applyFont="1" applyBorder="1" applyAlignment="1">
      <alignment horizontal="center" vertical="center" textRotation="90"/>
    </xf>
    <xf numFmtId="0" fontId="2" fillId="0" borderId="22" xfId="0" applyFont="1" applyBorder="1" applyAlignment="1">
      <alignment horizontal="left" vertical="center"/>
    </xf>
    <xf numFmtId="0" fontId="2" fillId="0" borderId="22" xfId="0" applyFont="1" applyBorder="1" applyAlignment="1">
      <alignment horizontal="center" vertical="center"/>
    </xf>
    <xf numFmtId="166" fontId="2" fillId="0" borderId="23" xfId="1" applyNumberFormat="1" applyFont="1" applyBorder="1" applyAlignment="1">
      <alignment horizontal="center" vertical="center"/>
    </xf>
    <xf numFmtId="166" fontId="2" fillId="0" borderId="22" xfId="1" applyNumberFormat="1" applyFont="1" applyBorder="1" applyAlignment="1">
      <alignment horizontal="center" vertical="center"/>
    </xf>
    <xf numFmtId="1" fontId="10" fillId="0" borderId="19" xfId="0" applyNumberFormat="1" applyFont="1" applyBorder="1" applyAlignment="1">
      <alignment horizontal="center" vertical="center" textRotation="90"/>
    </xf>
    <xf numFmtId="0" fontId="10" fillId="0" borderId="19" xfId="0" applyFont="1" applyBorder="1" applyAlignment="1">
      <alignment horizontal="center" vertical="center" textRotation="90"/>
    </xf>
    <xf numFmtId="0" fontId="3" fillId="0" borderId="11" xfId="0" applyFont="1" applyBorder="1" applyAlignment="1">
      <alignment horizontal="center" vertical="center"/>
    </xf>
    <xf numFmtId="0" fontId="3" fillId="0" borderId="29" xfId="0" applyFont="1" applyBorder="1" applyAlignment="1">
      <alignment horizontal="center" vertical="center"/>
    </xf>
    <xf numFmtId="1" fontId="10" fillId="0" borderId="28" xfId="0" applyNumberFormat="1" applyFont="1" applyBorder="1" applyAlignment="1">
      <alignment horizontal="center" vertical="center" textRotation="90"/>
    </xf>
    <xf numFmtId="165" fontId="9" fillId="0" borderId="25" xfId="0" applyNumberFormat="1" applyFont="1" applyBorder="1" applyAlignment="1">
      <alignment horizontal="center" vertical="center" textRotation="90"/>
    </xf>
    <xf numFmtId="165" fontId="9" fillId="2" borderId="24" xfId="0" applyNumberFormat="1" applyFont="1" applyFill="1" applyBorder="1" applyAlignment="1">
      <alignment horizontal="center" vertical="center" textRotation="90"/>
    </xf>
    <xf numFmtId="165" fontId="9" fillId="2" borderId="25" xfId="0" applyNumberFormat="1" applyFont="1" applyFill="1" applyBorder="1" applyAlignment="1">
      <alignment horizontal="center" vertical="center" textRotation="90"/>
    </xf>
    <xf numFmtId="165" fontId="9" fillId="2" borderId="16" xfId="0" applyNumberFormat="1" applyFont="1" applyFill="1" applyBorder="1" applyAlignment="1">
      <alignment horizontal="center" vertical="center" textRotation="90"/>
    </xf>
    <xf numFmtId="165" fontId="9" fillId="2" borderId="1" xfId="0" applyNumberFormat="1" applyFont="1" applyFill="1" applyBorder="1" applyAlignment="1">
      <alignment horizontal="center" vertical="center" textRotation="90"/>
    </xf>
    <xf numFmtId="165" fontId="9" fillId="0" borderId="26" xfId="0" applyNumberFormat="1" applyFont="1" applyBorder="1" applyAlignment="1">
      <alignment horizontal="center" vertical="center" textRotation="90"/>
    </xf>
    <xf numFmtId="165" fontId="9" fillId="0" borderId="17" xfId="0" applyNumberFormat="1" applyFont="1" applyBorder="1" applyAlignment="1">
      <alignment horizontal="center" vertical="center" textRotation="90"/>
    </xf>
    <xf numFmtId="165" fontId="9" fillId="0" borderId="20" xfId="0" applyNumberFormat="1" applyFont="1" applyBorder="1" applyAlignment="1">
      <alignment horizontal="center" vertical="center" textRotation="90"/>
    </xf>
    <xf numFmtId="165" fontId="9" fillId="0" borderId="1" xfId="0" applyNumberFormat="1" applyFont="1" applyFill="1" applyBorder="1" applyAlignment="1">
      <alignment horizontal="center" vertical="center" textRotation="90"/>
    </xf>
    <xf numFmtId="165" fontId="9" fillId="0" borderId="6" xfId="0" applyNumberFormat="1" applyFont="1" applyFill="1" applyBorder="1" applyAlignment="1">
      <alignment horizontal="center" vertical="center" textRotation="90"/>
    </xf>
    <xf numFmtId="166" fontId="3" fillId="0" borderId="13" xfId="1" applyNumberFormat="1" applyFont="1" applyBorder="1" applyAlignment="1">
      <alignment horizontal="center" vertical="center"/>
    </xf>
    <xf numFmtId="166" fontId="3" fillId="0" borderId="11" xfId="1" applyNumberFormat="1" applyFont="1" applyBorder="1" applyAlignment="1">
      <alignment horizontal="center" vertical="center"/>
    </xf>
    <xf numFmtId="0" fontId="2" fillId="0" borderId="21" xfId="0" applyFont="1" applyBorder="1" applyAlignment="1">
      <alignment horizontal="left" vertical="center"/>
    </xf>
    <xf numFmtId="0" fontId="2" fillId="0" borderId="21" xfId="0" applyFont="1" applyBorder="1" applyAlignment="1">
      <alignment horizontal="center" vertical="center"/>
    </xf>
    <xf numFmtId="166" fontId="2" fillId="0" borderId="21" xfId="1" applyNumberFormat="1" applyFont="1" applyBorder="1" applyAlignment="1">
      <alignment horizontal="center" vertical="center"/>
    </xf>
    <xf numFmtId="165" fontId="9" fillId="0" borderId="8" xfId="0" applyNumberFormat="1" applyFont="1" applyBorder="1" applyAlignment="1">
      <alignment horizontal="center" vertical="center" textRotation="90"/>
    </xf>
    <xf numFmtId="165" fontId="9" fillId="0" borderId="30" xfId="0" applyNumberFormat="1" applyFont="1" applyBorder="1" applyAlignment="1">
      <alignment horizontal="center" vertical="center" textRotation="90"/>
    </xf>
    <xf numFmtId="0" fontId="3" fillId="0" borderId="9" xfId="0" applyFont="1" applyFill="1" applyBorder="1" applyAlignment="1">
      <alignment horizontal="left" vertical="center"/>
    </xf>
    <xf numFmtId="0" fontId="3" fillId="0" borderId="9" xfId="0" applyFont="1" applyBorder="1" applyAlignment="1">
      <alignment horizontal="center" vertical="center"/>
    </xf>
    <xf numFmtId="166" fontId="3" fillId="0" borderId="9" xfId="1" applyNumberFormat="1" applyFont="1" applyBorder="1" applyAlignment="1">
      <alignment horizontal="center" vertical="center"/>
    </xf>
    <xf numFmtId="167" fontId="3" fillId="0" borderId="9" xfId="1" applyNumberFormat="1" applyFont="1" applyBorder="1" applyAlignment="1">
      <alignment horizontal="center" vertical="center"/>
    </xf>
    <xf numFmtId="0" fontId="0" fillId="0" borderId="9" xfId="0" applyBorder="1"/>
    <xf numFmtId="0" fontId="0" fillId="0" borderId="11" xfId="0" applyBorder="1"/>
    <xf numFmtId="165" fontId="9" fillId="0" borderId="31" xfId="0" applyNumberFormat="1" applyFont="1" applyBorder="1" applyAlignment="1">
      <alignment horizontal="center" vertical="center" textRotation="90"/>
    </xf>
    <xf numFmtId="165" fontId="9" fillId="0" borderId="32" xfId="0" applyNumberFormat="1" applyFont="1" applyBorder="1" applyAlignment="1">
      <alignment horizontal="center" vertical="center" textRotation="90"/>
    </xf>
    <xf numFmtId="165" fontId="2" fillId="0" borderId="16" xfId="0" applyNumberFormat="1" applyFont="1"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Fill="1" applyBorder="1" applyAlignment="1">
      <alignment horizontal="center" vertical="center"/>
    </xf>
    <xf numFmtId="0" fontId="0" fillId="0" borderId="17" xfId="0" applyBorder="1" applyAlignment="1">
      <alignment horizontal="center" vertical="center"/>
    </xf>
    <xf numFmtId="1" fontId="10" fillId="0" borderId="28" xfId="0" applyNumberFormat="1" applyFont="1" applyFill="1" applyBorder="1" applyAlignment="1">
      <alignment horizontal="center" vertical="center" textRotation="90"/>
    </xf>
    <xf numFmtId="165" fontId="9" fillId="0" borderId="25" xfId="0" applyNumberFormat="1" applyFont="1" applyFill="1" applyBorder="1" applyAlignment="1">
      <alignment horizontal="center" vertical="center" textRotation="90"/>
    </xf>
    <xf numFmtId="165" fontId="9" fillId="0" borderId="19" xfId="0" applyNumberFormat="1" applyFont="1" applyFill="1" applyBorder="1" applyAlignment="1">
      <alignment horizontal="center" vertical="center" textRotation="90"/>
    </xf>
    <xf numFmtId="165" fontId="9" fillId="0" borderId="31" xfId="0" applyNumberFormat="1" applyFont="1" applyFill="1" applyBorder="1" applyAlignment="1">
      <alignment horizontal="center" vertical="center" textRotation="90"/>
    </xf>
    <xf numFmtId="0" fontId="0" fillId="0" borderId="0" xfId="0" applyFill="1"/>
    <xf numFmtId="0" fontId="10" fillId="0" borderId="20" xfId="0" applyFont="1" applyBorder="1" applyAlignment="1">
      <alignment horizontal="center" vertical="center" textRotation="90"/>
    </xf>
    <xf numFmtId="1" fontId="9" fillId="0" borderId="19" xfId="0" applyNumberFormat="1" applyFont="1" applyBorder="1" applyAlignment="1">
      <alignment horizontal="center" vertical="center" textRotation="90"/>
    </xf>
    <xf numFmtId="165" fontId="2" fillId="0" borderId="1" xfId="0" applyNumberFormat="1"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Border="1" applyAlignment="1">
      <alignment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12" fillId="0" borderId="0" xfId="0" applyFont="1" applyBorder="1" applyAlignment="1">
      <alignment horizontal="center" vertical="center"/>
    </xf>
    <xf numFmtId="0" fontId="12" fillId="0" borderId="33" xfId="0" applyFont="1" applyBorder="1" applyAlignment="1">
      <alignment horizontal="center" vertical="center"/>
    </xf>
    <xf numFmtId="0" fontId="10" fillId="0" borderId="1" xfId="0" applyFont="1" applyBorder="1" applyAlignment="1">
      <alignment horizontal="center"/>
    </xf>
    <xf numFmtId="0" fontId="10" fillId="0" borderId="6"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17"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3" xfId="0" applyFont="1" applyBorder="1" applyAlignment="1">
      <alignment horizontal="center" vertical="center"/>
    </xf>
    <xf numFmtId="0" fontId="3" fillId="0" borderId="38" xfId="0" applyFont="1" applyBorder="1" applyAlignment="1">
      <alignment horizontal="center" vertical="center"/>
    </xf>
    <xf numFmtId="0" fontId="10" fillId="0" borderId="39" xfId="0" applyFont="1" applyBorder="1" applyAlignment="1">
      <alignment horizontal="center"/>
    </xf>
    <xf numFmtId="0" fontId="10" fillId="0" borderId="39" xfId="0" applyFont="1" applyBorder="1" applyAlignment="1">
      <alignment horizontal="center" vertical="center"/>
    </xf>
    <xf numFmtId="0" fontId="10" fillId="0" borderId="32" xfId="0" applyFont="1" applyBorder="1" applyAlignment="1">
      <alignment horizontal="center" vertical="center"/>
    </xf>
    <xf numFmtId="0" fontId="10" fillId="0" borderId="40" xfId="0" applyFont="1" applyBorder="1" applyAlignment="1">
      <alignment horizont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3" fillId="0" borderId="42"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1" fontId="10" fillId="0" borderId="20" xfId="0" applyNumberFormat="1" applyFont="1" applyBorder="1" applyAlignment="1">
      <alignment horizontal="center" vertical="center" textRotation="90"/>
    </xf>
    <xf numFmtId="165" fontId="9" fillId="2" borderId="17" xfId="0" applyNumberFormat="1" applyFont="1" applyFill="1" applyBorder="1" applyAlignment="1">
      <alignment horizontal="center" vertical="center" textRotation="90"/>
    </xf>
    <xf numFmtId="165" fontId="9" fillId="0" borderId="46" xfId="0" applyNumberFormat="1" applyFont="1" applyBorder="1" applyAlignment="1">
      <alignment horizontal="center" vertical="center" textRotation="90"/>
    </xf>
    <xf numFmtId="165" fontId="9" fillId="0" borderId="26" xfId="0" applyNumberFormat="1" applyFont="1" applyFill="1" applyBorder="1" applyAlignment="1">
      <alignment horizontal="center" vertical="center" textRotation="90"/>
    </xf>
    <xf numFmtId="165" fontId="9" fillId="0" borderId="16" xfId="0" applyNumberFormat="1" applyFont="1" applyFill="1" applyBorder="1" applyAlignment="1">
      <alignment horizontal="center" vertical="center" textRotation="90"/>
    </xf>
    <xf numFmtId="165" fontId="9" fillId="0" borderId="17" xfId="0" applyNumberFormat="1" applyFont="1" applyFill="1" applyBorder="1" applyAlignment="1">
      <alignment horizontal="center" vertical="center" textRotation="90"/>
    </xf>
    <xf numFmtId="165" fontId="2" fillId="0" borderId="16"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9" fillId="0" borderId="18" xfId="0" applyNumberFormat="1" applyFont="1" applyFill="1" applyBorder="1" applyAlignment="1">
      <alignment horizontal="center" vertical="center" textRotation="90"/>
    </xf>
    <xf numFmtId="165" fontId="9" fillId="0" borderId="20" xfId="0" applyNumberFormat="1" applyFont="1" applyFill="1" applyBorder="1" applyAlignment="1">
      <alignment horizontal="center" vertical="center" textRotation="90"/>
    </xf>
    <xf numFmtId="0" fontId="3" fillId="0" borderId="34" xfId="0" applyFont="1" applyBorder="1" applyAlignment="1">
      <alignment horizontal="center" vertical="center"/>
    </xf>
    <xf numFmtId="0" fontId="3" fillId="0" borderId="12" xfId="0" applyFont="1" applyBorder="1" applyAlignment="1">
      <alignment horizontal="center" vertical="center"/>
    </xf>
    <xf numFmtId="1" fontId="10" fillId="0" borderId="47" xfId="0" applyNumberFormat="1" applyFont="1" applyBorder="1" applyAlignment="1">
      <alignment horizontal="center" vertical="center" textRotation="90"/>
    </xf>
    <xf numFmtId="1" fontId="10" fillId="0" borderId="48" xfId="0" applyNumberFormat="1" applyFont="1" applyBorder="1" applyAlignment="1">
      <alignment horizontal="center" vertical="center" textRotation="90"/>
    </xf>
    <xf numFmtId="1" fontId="10" fillId="0" borderId="49" xfId="0" applyNumberFormat="1" applyFont="1" applyBorder="1" applyAlignment="1">
      <alignment horizontal="center" vertical="center" textRotation="90"/>
    </xf>
    <xf numFmtId="165" fontId="9" fillId="0" borderId="28" xfId="0" applyNumberFormat="1" applyFont="1" applyBorder="1" applyAlignment="1">
      <alignment horizontal="center" vertical="center" textRotation="90"/>
    </xf>
    <xf numFmtId="0" fontId="10" fillId="0" borderId="50" xfId="0" applyFont="1" applyBorder="1" applyAlignment="1">
      <alignment horizontal="center"/>
    </xf>
    <xf numFmtId="0" fontId="10" fillId="0" borderId="24" xfId="0" applyFont="1" applyBorder="1" applyAlignment="1">
      <alignment horizontal="center"/>
    </xf>
    <xf numFmtId="1" fontId="10" fillId="0" borderId="18" xfId="0" applyNumberFormat="1" applyFont="1" applyBorder="1" applyAlignment="1">
      <alignment horizontal="center" vertical="center" textRotation="90"/>
    </xf>
    <xf numFmtId="165" fontId="9" fillId="2" borderId="26" xfId="0" applyNumberFormat="1" applyFont="1" applyFill="1" applyBorder="1" applyAlignment="1">
      <alignment horizontal="center" vertical="center" textRotation="90"/>
    </xf>
    <xf numFmtId="165" fontId="2" fillId="0" borderId="17" xfId="0" applyNumberFormat="1" applyFont="1" applyBorder="1" applyAlignment="1">
      <alignment horizontal="center" vertical="center"/>
    </xf>
    <xf numFmtId="165" fontId="9" fillId="0" borderId="51" xfId="0" applyNumberFormat="1" applyFont="1" applyBorder="1" applyAlignment="1">
      <alignment horizontal="center" vertical="center" textRotation="90"/>
    </xf>
    <xf numFmtId="165" fontId="9" fillId="0" borderId="27" xfId="0" applyNumberFormat="1" applyFont="1" applyBorder="1" applyAlignment="1">
      <alignment horizontal="center" vertical="center" textRotation="90"/>
    </xf>
    <xf numFmtId="165" fontId="9" fillId="2" borderId="6" xfId="0" applyNumberFormat="1" applyFont="1" applyFill="1" applyBorder="1" applyAlignment="1">
      <alignment horizontal="center" vertical="center" textRotation="90"/>
    </xf>
    <xf numFmtId="165" fontId="9" fillId="0" borderId="24" xfId="0" applyNumberFormat="1" applyFont="1" applyBorder="1" applyAlignment="1">
      <alignment horizontal="center" vertical="center" textRotation="90"/>
    </xf>
    <xf numFmtId="1" fontId="10" fillId="0" borderId="52" xfId="0" applyNumberFormat="1" applyFont="1" applyBorder="1" applyAlignment="1">
      <alignment horizontal="center" vertical="center" textRotation="90"/>
    </xf>
    <xf numFmtId="165" fontId="9" fillId="0" borderId="35" xfId="0" applyNumberFormat="1" applyFont="1" applyBorder="1" applyAlignment="1">
      <alignment horizontal="center" vertical="center" textRotation="90"/>
    </xf>
    <xf numFmtId="165" fontId="9" fillId="0" borderId="40" xfId="0" applyNumberFormat="1" applyFont="1" applyBorder="1" applyAlignment="1">
      <alignment horizontal="center" vertical="center" textRotation="90"/>
    </xf>
    <xf numFmtId="165" fontId="9" fillId="2" borderId="40" xfId="0" applyNumberFormat="1" applyFont="1" applyFill="1" applyBorder="1" applyAlignment="1">
      <alignment horizontal="center" vertical="center" textRotation="90"/>
    </xf>
    <xf numFmtId="165" fontId="9" fillId="0" borderId="52" xfId="0" applyNumberFormat="1" applyFont="1" applyBorder="1" applyAlignment="1">
      <alignment horizontal="center" vertical="center" textRotation="90"/>
    </xf>
    <xf numFmtId="165" fontId="9" fillId="0" borderId="42" xfId="0" applyNumberFormat="1" applyFont="1" applyBorder="1" applyAlignment="1">
      <alignment horizontal="center" vertical="center" textRotation="90"/>
    </xf>
    <xf numFmtId="0" fontId="0" fillId="0" borderId="40" xfId="0" applyBorder="1" applyAlignment="1">
      <alignment horizontal="center" vertical="center"/>
    </xf>
    <xf numFmtId="0" fontId="0" fillId="0" borderId="16" xfId="0" applyBorder="1" applyAlignment="1">
      <alignment horizontal="center" vertical="center"/>
    </xf>
    <xf numFmtId="0" fontId="10" fillId="0" borderId="16" xfId="0" applyFont="1" applyBorder="1" applyAlignment="1">
      <alignment horizontal="center"/>
    </xf>
    <xf numFmtId="0" fontId="0" fillId="0" borderId="6" xfId="0" applyBorder="1" applyAlignment="1">
      <alignment horizontal="center" vertical="center"/>
    </xf>
    <xf numFmtId="0" fontId="0" fillId="0" borderId="53" xfId="0" applyBorder="1" applyAlignment="1">
      <alignment horizontal="center" vertical="center"/>
    </xf>
    <xf numFmtId="0" fontId="0" fillId="0" borderId="16" xfId="0" applyBorder="1"/>
    <xf numFmtId="0" fontId="0" fillId="0" borderId="17" xfId="0" applyFill="1" applyBorder="1" applyAlignment="1">
      <alignment horizontal="center" vertical="center"/>
    </xf>
    <xf numFmtId="165" fontId="9" fillId="0" borderId="40" xfId="0" applyNumberFormat="1" applyFont="1" applyFill="1" applyBorder="1" applyAlignment="1">
      <alignment horizontal="center" vertical="center" textRotation="90"/>
    </xf>
    <xf numFmtId="0" fontId="10" fillId="0" borderId="28" xfId="0" applyFont="1" applyBorder="1" applyAlignment="1">
      <alignment horizontal="center" vertical="center" textRotation="90"/>
    </xf>
    <xf numFmtId="0" fontId="0" fillId="0" borderId="6" xfId="0" applyFill="1" applyBorder="1" applyAlignment="1">
      <alignment horizontal="center" vertical="center"/>
    </xf>
    <xf numFmtId="165" fontId="9" fillId="0" borderId="43" xfId="0" applyNumberFormat="1" applyFont="1" applyBorder="1" applyAlignment="1">
      <alignment horizontal="center" vertical="center" textRotation="90"/>
    </xf>
    <xf numFmtId="0" fontId="9" fillId="0" borderId="1" xfId="0" applyFont="1" applyFill="1" applyBorder="1" applyAlignment="1">
      <alignment horizontal="center" vertical="center" textRotation="90"/>
    </xf>
    <xf numFmtId="0" fontId="14" fillId="0" borderId="1" xfId="0" applyFont="1" applyFill="1" applyBorder="1" applyAlignment="1">
      <alignment horizontal="center" vertical="center" textRotation="90"/>
    </xf>
    <xf numFmtId="165" fontId="13" fillId="2" borderId="1" xfId="0" applyNumberFormat="1" applyFont="1" applyFill="1" applyBorder="1" applyAlignment="1">
      <alignment horizontal="center" vertical="center" textRotation="90"/>
    </xf>
    <xf numFmtId="165" fontId="9" fillId="2" borderId="19" xfId="0" applyNumberFormat="1" applyFont="1" applyFill="1" applyBorder="1" applyAlignment="1">
      <alignment horizontal="center" vertical="center" textRotation="90"/>
    </xf>
    <xf numFmtId="165" fontId="0" fillId="0" borderId="0" xfId="0" applyNumberFormat="1" applyAlignment="1">
      <alignment horizontal="center" vertical="center" textRotation="90"/>
    </xf>
    <xf numFmtId="165" fontId="14" fillId="0" borderId="0" xfId="0" applyNumberFormat="1" applyFont="1" applyAlignment="1">
      <alignment horizontal="center" vertical="center" textRotation="90"/>
    </xf>
    <xf numFmtId="1" fontId="3" fillId="0" borderId="47" xfId="0" applyNumberFormat="1" applyFont="1" applyBorder="1" applyAlignment="1">
      <alignment horizontal="center" vertical="center"/>
    </xf>
    <xf numFmtId="1" fontId="3" fillId="0" borderId="48" xfId="0" applyNumberFormat="1" applyFont="1" applyBorder="1" applyAlignment="1">
      <alignment horizontal="center" vertical="center"/>
    </xf>
    <xf numFmtId="1" fontId="3" fillId="0" borderId="49" xfId="0" applyNumberFormat="1" applyFont="1" applyBorder="1" applyAlignment="1">
      <alignment horizontal="center" vertical="center"/>
    </xf>
    <xf numFmtId="165" fontId="2" fillId="2" borderId="24" xfId="0" applyNumberFormat="1" applyFont="1" applyFill="1" applyBorder="1" applyAlignment="1">
      <alignment horizontal="center" vertical="center"/>
    </xf>
    <xf numFmtId="165" fontId="2" fillId="2" borderId="25"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xf>
    <xf numFmtId="165" fontId="2" fillId="2" borderId="16" xfId="0" applyNumberFormat="1" applyFont="1" applyFill="1" applyBorder="1" applyAlignment="1">
      <alignment horizontal="center" vertical="center"/>
    </xf>
    <xf numFmtId="165" fontId="2" fillId="0" borderId="17"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65" fontId="2" fillId="2" borderId="1" xfId="0" applyNumberFormat="1" applyFont="1" applyFill="1" applyBorder="1" applyAlignment="1">
      <alignment horizontal="center"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165" fontId="2" fillId="0" borderId="18" xfId="0" applyNumberFormat="1" applyFont="1" applyFill="1" applyBorder="1" applyAlignment="1">
      <alignment horizontal="center" vertical="center"/>
    </xf>
    <xf numFmtId="165" fontId="2" fillId="0" borderId="19" xfId="0" applyNumberFormat="1" applyFont="1" applyFill="1" applyBorder="1" applyAlignment="1">
      <alignment horizontal="center" vertical="center"/>
    </xf>
    <xf numFmtId="165" fontId="2" fillId="2" borderId="19" xfId="0" applyNumberFormat="1" applyFont="1" applyFill="1" applyBorder="1" applyAlignment="1">
      <alignment horizontal="center" vertical="center"/>
    </xf>
    <xf numFmtId="165" fontId="2" fillId="0" borderId="20" xfId="0" applyNumberFormat="1" applyFont="1" applyFill="1" applyBorder="1" applyAlignment="1">
      <alignment horizontal="center" vertical="center"/>
    </xf>
    <xf numFmtId="165" fontId="2" fillId="0" borderId="32" xfId="0" applyNumberFormat="1" applyFont="1" applyBorder="1" applyAlignment="1">
      <alignment horizontal="center" vertical="center"/>
    </xf>
    <xf numFmtId="165" fontId="2" fillId="0" borderId="26" xfId="0" applyNumberFormat="1" applyFont="1" applyBorder="1" applyAlignment="1">
      <alignment horizontal="center" vertical="center"/>
    </xf>
    <xf numFmtId="165" fontId="2" fillId="0" borderId="19" xfId="0" applyNumberFormat="1" applyFont="1" applyBorder="1" applyAlignment="1">
      <alignment horizontal="center" vertical="center"/>
    </xf>
    <xf numFmtId="165" fontId="2" fillId="0" borderId="20" xfId="0" applyNumberFormat="1" applyFont="1" applyBorder="1" applyAlignment="1">
      <alignment horizontal="center" vertical="center"/>
    </xf>
    <xf numFmtId="165" fontId="3" fillId="0" borderId="32" xfId="0" applyNumberFormat="1" applyFont="1" applyBorder="1" applyAlignment="1">
      <alignment horizontal="center" vertical="center"/>
    </xf>
    <xf numFmtId="165" fontId="3" fillId="0" borderId="18" xfId="0" applyNumberFormat="1" applyFont="1" applyBorder="1" applyAlignment="1">
      <alignment horizontal="center" vertical="center"/>
    </xf>
    <xf numFmtId="165" fontId="3" fillId="0" borderId="19" xfId="0" applyNumberFormat="1"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2" fillId="0" borderId="0" xfId="0" applyFont="1" applyBorder="1" applyAlignment="1">
      <alignment vertical="center"/>
    </xf>
    <xf numFmtId="0" fontId="12" fillId="0" borderId="33" xfId="0" applyFont="1" applyBorder="1" applyAlignment="1">
      <alignment vertical="center"/>
    </xf>
    <xf numFmtId="2" fontId="3" fillId="0" borderId="19"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7"/>
  <c:chart>
    <c:autoTitleDeleted val="1"/>
    <c:plotArea>
      <c:layout>
        <c:manualLayout>
          <c:layoutTarget val="inner"/>
          <c:xMode val="edge"/>
          <c:yMode val="edge"/>
          <c:x val="6.970990351171715E-5"/>
          <c:y val="4.4534204647209109E-5"/>
          <c:w val="0.99236081204135151"/>
          <c:h val="0.99805065156329165"/>
        </c:manualLayout>
      </c:layout>
      <c:lineChart>
        <c:grouping val="stacked"/>
        <c:ser>
          <c:idx val="1"/>
          <c:order val="0"/>
          <c:tx>
            <c:strRef>
              <c:f>Sheet2!$F$35:$FD$35</c:f>
              <c:strCache>
                <c:ptCount val="1"/>
                <c:pt idx="0">
                  <c:v>0.030 0.060 0.071 0.082 0.091 0.094 0.097 0.100 0.103 0.106 0.279 0.452 0.625 0.798 0.971 1.144 1.317 1.490 1.663 1.913 2.163 2.413 2.663 2.913 3.163 3.412 3.661 3.745 3.825 3.908 3.998 4.075 4.152 4.229 4.306 4.383 4.460 5.475 6.490 7.505 8.520 9.535 10.</c:v>
                </c:pt>
              </c:strCache>
            </c:strRef>
          </c:tx>
          <c:spPr>
            <a:ln w="38100"/>
          </c:spPr>
          <c:marker>
            <c:symbol val="none"/>
          </c:marker>
          <c:val>
            <c:numRef>
              <c:f>'[1]KURVA S'!$F$56:$GL$56</c:f>
              <c:numCache>
                <c:formatCode>General</c:formatCode>
                <c:ptCount val="189"/>
                <c:pt idx="0">
                  <c:v>3.0000000000000001E-3</c:v>
                </c:pt>
                <c:pt idx="1">
                  <c:v>5.0000000000000001E-3</c:v>
                </c:pt>
                <c:pt idx="2">
                  <c:v>4.3870000000000005</c:v>
                </c:pt>
                <c:pt idx="3">
                  <c:v>4.5310000000000006</c:v>
                </c:pt>
                <c:pt idx="4">
                  <c:v>4.5810000000000004</c:v>
                </c:pt>
                <c:pt idx="5">
                  <c:v>4.6310000000000002</c:v>
                </c:pt>
                <c:pt idx="6">
                  <c:v>4.681</c:v>
                </c:pt>
                <c:pt idx="7">
                  <c:v>4.7309999999999999</c:v>
                </c:pt>
                <c:pt idx="8">
                  <c:v>4.7809999999999997</c:v>
                </c:pt>
                <c:pt idx="9">
                  <c:v>4.8309999999999995</c:v>
                </c:pt>
                <c:pt idx="10">
                  <c:v>4.8809999999999993</c:v>
                </c:pt>
                <c:pt idx="11">
                  <c:v>4.9309999999999992</c:v>
                </c:pt>
                <c:pt idx="12">
                  <c:v>8.6029999999999998</c:v>
                </c:pt>
                <c:pt idx="13">
                  <c:v>8.8580000000000005</c:v>
                </c:pt>
                <c:pt idx="14">
                  <c:v>9.1130000000000013</c:v>
                </c:pt>
                <c:pt idx="15">
                  <c:v>9.3680000000000021</c:v>
                </c:pt>
                <c:pt idx="16">
                  <c:v>9.6230000000000029</c:v>
                </c:pt>
                <c:pt idx="17">
                  <c:v>9.8780000000000037</c:v>
                </c:pt>
                <c:pt idx="18">
                  <c:v>10.133000000000004</c:v>
                </c:pt>
                <c:pt idx="19">
                  <c:v>10.388000000000005</c:v>
                </c:pt>
                <c:pt idx="20">
                  <c:v>10.643000000000006</c:v>
                </c:pt>
                <c:pt idx="21">
                  <c:v>10.898000000000007</c:v>
                </c:pt>
                <c:pt idx="22">
                  <c:v>11.153000000000008</c:v>
                </c:pt>
                <c:pt idx="23">
                  <c:v>11.408000000000008</c:v>
                </c:pt>
                <c:pt idx="24">
                  <c:v>11.663000000000009</c:v>
                </c:pt>
                <c:pt idx="25">
                  <c:v>11.91800000000001</c:v>
                </c:pt>
                <c:pt idx="26">
                  <c:v>12.17100000000001</c:v>
                </c:pt>
                <c:pt idx="27">
                  <c:v>12.35000000000001</c:v>
                </c:pt>
                <c:pt idx="28">
                  <c:v>12.529000000000011</c:v>
                </c:pt>
                <c:pt idx="29">
                  <c:v>12.708000000000011</c:v>
                </c:pt>
                <c:pt idx="30">
                  <c:v>12.887000000000011</c:v>
                </c:pt>
                <c:pt idx="31">
                  <c:v>13.066000000000011</c:v>
                </c:pt>
                <c:pt idx="32">
                  <c:v>13.245000000000012</c:v>
                </c:pt>
                <c:pt idx="33">
                  <c:v>13.424000000000012</c:v>
                </c:pt>
                <c:pt idx="34">
                  <c:v>13.603000000000012</c:v>
                </c:pt>
                <c:pt idx="35">
                  <c:v>13.778000000000013</c:v>
                </c:pt>
                <c:pt idx="36">
                  <c:v>13.796000000000014</c:v>
                </c:pt>
                <c:pt idx="37">
                  <c:v>13.814000000000014</c:v>
                </c:pt>
                <c:pt idx="38">
                  <c:v>13.832000000000015</c:v>
                </c:pt>
                <c:pt idx="39">
                  <c:v>13.850000000000016</c:v>
                </c:pt>
                <c:pt idx="40">
                  <c:v>13.868000000000016</c:v>
                </c:pt>
                <c:pt idx="41">
                  <c:v>13.886000000000017</c:v>
                </c:pt>
                <c:pt idx="42">
                  <c:v>13.904000000000018</c:v>
                </c:pt>
                <c:pt idx="43">
                  <c:v>13.918000000000017</c:v>
                </c:pt>
                <c:pt idx="44">
                  <c:v>15.046000000000017</c:v>
                </c:pt>
                <c:pt idx="45">
                  <c:v>16.173000000000016</c:v>
                </c:pt>
                <c:pt idx="46">
                  <c:v>17.300000000000015</c:v>
                </c:pt>
                <c:pt idx="47">
                  <c:v>18.427000000000014</c:v>
                </c:pt>
                <c:pt idx="48">
                  <c:v>19.554000000000013</c:v>
                </c:pt>
                <c:pt idx="49">
                  <c:v>20.681000000000012</c:v>
                </c:pt>
                <c:pt idx="50">
                  <c:v>21.80800000000001</c:v>
                </c:pt>
                <c:pt idx="51">
                  <c:v>22.935000000000009</c:v>
                </c:pt>
                <c:pt idx="52">
                  <c:v>23.948000000000008</c:v>
                </c:pt>
                <c:pt idx="53">
                  <c:v>24.961000000000006</c:v>
                </c:pt>
                <c:pt idx="54">
                  <c:v>25.974000000000004</c:v>
                </c:pt>
                <c:pt idx="55">
                  <c:v>26.987000000000002</c:v>
                </c:pt>
                <c:pt idx="56">
                  <c:v>28</c:v>
                </c:pt>
                <c:pt idx="57">
                  <c:v>29.012999999999998</c:v>
                </c:pt>
                <c:pt idx="58">
                  <c:v>30.025999999999996</c:v>
                </c:pt>
                <c:pt idx="59">
                  <c:v>31.037999999999997</c:v>
                </c:pt>
                <c:pt idx="60">
                  <c:v>31.990999999999996</c:v>
                </c:pt>
                <c:pt idx="61">
                  <c:v>32.943999999999996</c:v>
                </c:pt>
                <c:pt idx="62">
                  <c:v>33.896999999999998</c:v>
                </c:pt>
                <c:pt idx="63">
                  <c:v>34.85</c:v>
                </c:pt>
                <c:pt idx="64">
                  <c:v>35.803000000000004</c:v>
                </c:pt>
                <c:pt idx="65">
                  <c:v>36.756000000000007</c:v>
                </c:pt>
                <c:pt idx="66">
                  <c:v>37.70900000000001</c:v>
                </c:pt>
                <c:pt idx="67">
                  <c:v>38.652000000000008</c:v>
                </c:pt>
                <c:pt idx="68">
                  <c:v>39.336000000000006</c:v>
                </c:pt>
                <c:pt idx="69">
                  <c:v>40.017000000000003</c:v>
                </c:pt>
                <c:pt idx="70">
                  <c:v>40.698</c:v>
                </c:pt>
                <c:pt idx="71">
                  <c:v>41.378999999999998</c:v>
                </c:pt>
                <c:pt idx="72">
                  <c:v>42.059999999999995</c:v>
                </c:pt>
                <c:pt idx="73">
                  <c:v>42.740999999999993</c:v>
                </c:pt>
                <c:pt idx="74">
                  <c:v>43.42199999999999</c:v>
                </c:pt>
                <c:pt idx="75">
                  <c:v>44.102999999999987</c:v>
                </c:pt>
                <c:pt idx="76">
                  <c:v>44.783999999999985</c:v>
                </c:pt>
                <c:pt idx="77">
                  <c:v>45.464999999999982</c:v>
                </c:pt>
                <c:pt idx="78">
                  <c:v>46.371999999999986</c:v>
                </c:pt>
                <c:pt idx="79">
                  <c:v>48.695999999999984</c:v>
                </c:pt>
                <c:pt idx="80">
                  <c:v>51.019999999999982</c:v>
                </c:pt>
                <c:pt idx="81">
                  <c:v>53.34399999999998</c:v>
                </c:pt>
                <c:pt idx="82">
                  <c:v>55.667999999999978</c:v>
                </c:pt>
                <c:pt idx="83">
                  <c:v>57.991999999999976</c:v>
                </c:pt>
                <c:pt idx="84">
                  <c:v>60.315999999999974</c:v>
                </c:pt>
                <c:pt idx="85">
                  <c:v>62.639999999999972</c:v>
                </c:pt>
                <c:pt idx="86">
                  <c:v>64.961999999999975</c:v>
                </c:pt>
                <c:pt idx="87">
                  <c:v>65.206999999999979</c:v>
                </c:pt>
                <c:pt idx="88">
                  <c:v>65.451999999999984</c:v>
                </c:pt>
                <c:pt idx="89">
                  <c:v>65.696999999999989</c:v>
                </c:pt>
                <c:pt idx="90">
                  <c:v>65.941999999999993</c:v>
                </c:pt>
                <c:pt idx="91">
                  <c:v>66.186999999999998</c:v>
                </c:pt>
                <c:pt idx="92">
                  <c:v>66.432000000000002</c:v>
                </c:pt>
                <c:pt idx="93">
                  <c:v>66.677000000000007</c:v>
                </c:pt>
                <c:pt idx="94">
                  <c:v>66.922000000000011</c:v>
                </c:pt>
                <c:pt idx="95">
                  <c:v>67.167000000000016</c:v>
                </c:pt>
                <c:pt idx="96">
                  <c:v>67.41200000000002</c:v>
                </c:pt>
                <c:pt idx="97">
                  <c:v>67.657000000000025</c:v>
                </c:pt>
                <c:pt idx="98">
                  <c:v>67.744000000000028</c:v>
                </c:pt>
                <c:pt idx="99">
                  <c:v>67.831000000000031</c:v>
                </c:pt>
                <c:pt idx="100">
                  <c:v>67.918000000000035</c:v>
                </c:pt>
                <c:pt idx="101">
                  <c:v>68.005000000000038</c:v>
                </c:pt>
                <c:pt idx="102">
                  <c:v>68.092000000000041</c:v>
                </c:pt>
                <c:pt idx="103">
                  <c:v>68.179000000000045</c:v>
                </c:pt>
                <c:pt idx="104">
                  <c:v>68.266000000000048</c:v>
                </c:pt>
                <c:pt idx="105">
                  <c:v>68.353000000000051</c:v>
                </c:pt>
                <c:pt idx="106">
                  <c:v>68.440000000000055</c:v>
                </c:pt>
                <c:pt idx="107">
                  <c:v>68.527000000000058</c:v>
                </c:pt>
                <c:pt idx="108">
                  <c:v>68.614000000000061</c:v>
                </c:pt>
                <c:pt idx="109">
                  <c:v>68.701000000000064</c:v>
                </c:pt>
                <c:pt idx="110">
                  <c:v>68.787000000000063</c:v>
                </c:pt>
                <c:pt idx="111">
                  <c:v>69.713000000000065</c:v>
                </c:pt>
                <c:pt idx="112">
                  <c:v>71.622000000000071</c:v>
                </c:pt>
                <c:pt idx="113">
                  <c:v>73.529000000000067</c:v>
                </c:pt>
                <c:pt idx="114">
                  <c:v>75.436000000000064</c:v>
                </c:pt>
                <c:pt idx="115">
                  <c:v>77.34300000000006</c:v>
                </c:pt>
                <c:pt idx="116">
                  <c:v>77.713000000000065</c:v>
                </c:pt>
                <c:pt idx="117">
                  <c:v>78.083000000000069</c:v>
                </c:pt>
                <c:pt idx="118">
                  <c:v>78.453000000000074</c:v>
                </c:pt>
                <c:pt idx="119">
                  <c:v>78.823000000000079</c:v>
                </c:pt>
                <c:pt idx="120">
                  <c:v>79.193000000000083</c:v>
                </c:pt>
                <c:pt idx="121">
                  <c:v>79.563000000000088</c:v>
                </c:pt>
                <c:pt idx="122">
                  <c:v>79.933000000000092</c:v>
                </c:pt>
                <c:pt idx="123">
                  <c:v>80.303000000000097</c:v>
                </c:pt>
                <c:pt idx="124">
                  <c:v>80.673000000000101</c:v>
                </c:pt>
                <c:pt idx="125">
                  <c:v>81.043000000000106</c:v>
                </c:pt>
                <c:pt idx="126">
                  <c:v>81.41300000000011</c:v>
                </c:pt>
                <c:pt idx="127">
                  <c:v>81.783000000000115</c:v>
                </c:pt>
                <c:pt idx="128">
                  <c:v>82.153000000000119</c:v>
                </c:pt>
                <c:pt idx="129">
                  <c:v>82.523000000000124</c:v>
                </c:pt>
                <c:pt idx="130">
                  <c:v>82.893000000000129</c:v>
                </c:pt>
                <c:pt idx="131">
                  <c:v>83.263000000000133</c:v>
                </c:pt>
                <c:pt idx="132">
                  <c:v>83.624000000000137</c:v>
                </c:pt>
                <c:pt idx="133">
                  <c:v>83.791000000000139</c:v>
                </c:pt>
                <c:pt idx="134">
                  <c:v>83.95500000000014</c:v>
                </c:pt>
                <c:pt idx="135">
                  <c:v>84.119000000000142</c:v>
                </c:pt>
                <c:pt idx="136">
                  <c:v>84.283000000000143</c:v>
                </c:pt>
                <c:pt idx="137">
                  <c:v>84.447000000000145</c:v>
                </c:pt>
                <c:pt idx="138">
                  <c:v>84.611000000000146</c:v>
                </c:pt>
                <c:pt idx="139">
                  <c:v>84.775000000000148</c:v>
                </c:pt>
                <c:pt idx="140">
                  <c:v>84.939000000000149</c:v>
                </c:pt>
                <c:pt idx="141">
                  <c:v>85.103000000000151</c:v>
                </c:pt>
                <c:pt idx="142">
                  <c:v>85.267000000000152</c:v>
                </c:pt>
                <c:pt idx="143">
                  <c:v>85.431000000000154</c:v>
                </c:pt>
                <c:pt idx="144">
                  <c:v>85.595000000000155</c:v>
                </c:pt>
                <c:pt idx="145">
                  <c:v>85.759000000000157</c:v>
                </c:pt>
                <c:pt idx="146">
                  <c:v>85.923000000000158</c:v>
                </c:pt>
                <c:pt idx="147">
                  <c:v>86.08700000000016</c:v>
                </c:pt>
                <c:pt idx="148">
                  <c:v>86.251000000000161</c:v>
                </c:pt>
                <c:pt idx="149">
                  <c:v>87.764000000000166</c:v>
                </c:pt>
                <c:pt idx="150">
                  <c:v>89.09600000000016</c:v>
                </c:pt>
                <c:pt idx="151">
                  <c:v>90.059000000000154</c:v>
                </c:pt>
                <c:pt idx="152">
                  <c:v>91.021000000000157</c:v>
                </c:pt>
                <c:pt idx="153">
                  <c:v>91.84600000000016</c:v>
                </c:pt>
                <c:pt idx="154">
                  <c:v>92.671000000000163</c:v>
                </c:pt>
                <c:pt idx="155">
                  <c:v>93.496000000000166</c:v>
                </c:pt>
                <c:pt idx="156">
                  <c:v>94.321000000000168</c:v>
                </c:pt>
                <c:pt idx="157">
                  <c:v>95.146000000000171</c:v>
                </c:pt>
                <c:pt idx="158">
                  <c:v>95.971000000000174</c:v>
                </c:pt>
                <c:pt idx="159">
                  <c:v>96.009000000000171</c:v>
                </c:pt>
                <c:pt idx="160">
                  <c:v>96.045000000000172</c:v>
                </c:pt>
                <c:pt idx="161">
                  <c:v>96.24700000000017</c:v>
                </c:pt>
                <c:pt idx="162">
                  <c:v>96.448000000000164</c:v>
                </c:pt>
                <c:pt idx="163">
                  <c:v>96.649000000000157</c:v>
                </c:pt>
                <c:pt idx="164">
                  <c:v>96.850000000000151</c:v>
                </c:pt>
                <c:pt idx="165">
                  <c:v>97.051000000000144</c:v>
                </c:pt>
                <c:pt idx="166">
                  <c:v>97.252000000000137</c:v>
                </c:pt>
                <c:pt idx="167">
                  <c:v>97.302000000000135</c:v>
                </c:pt>
                <c:pt idx="168">
                  <c:v>97.352000000000132</c:v>
                </c:pt>
                <c:pt idx="169">
                  <c:v>97.402000000000129</c:v>
                </c:pt>
                <c:pt idx="170">
                  <c:v>97.452000000000126</c:v>
                </c:pt>
                <c:pt idx="171">
                  <c:v>97.502000000000123</c:v>
                </c:pt>
                <c:pt idx="172">
                  <c:v>97.55200000000012</c:v>
                </c:pt>
                <c:pt idx="173">
                  <c:v>97.602000000000118</c:v>
                </c:pt>
                <c:pt idx="174">
                  <c:v>97.650000000000119</c:v>
                </c:pt>
                <c:pt idx="175">
                  <c:v>98.79900000000012</c:v>
                </c:pt>
                <c:pt idx="176">
                  <c:v>99.105000000000118</c:v>
                </c:pt>
                <c:pt idx="177">
                  <c:v>99.30200000000012</c:v>
                </c:pt>
                <c:pt idx="178">
                  <c:v>99.498000000000118</c:v>
                </c:pt>
                <c:pt idx="179">
                  <c:v>99.550000000000125</c:v>
                </c:pt>
                <c:pt idx="180">
                  <c:v>99.600000000000122</c:v>
                </c:pt>
                <c:pt idx="181">
                  <c:v>99.650000000000119</c:v>
                </c:pt>
                <c:pt idx="182">
                  <c:v>99.700000000000117</c:v>
                </c:pt>
                <c:pt idx="183">
                  <c:v>99.750000000000114</c:v>
                </c:pt>
                <c:pt idx="184">
                  <c:v>99.800000000000111</c:v>
                </c:pt>
                <c:pt idx="185">
                  <c:v>99.850000000000108</c:v>
                </c:pt>
                <c:pt idx="186">
                  <c:v>99.900000000000105</c:v>
                </c:pt>
                <c:pt idx="187">
                  <c:v>99.950000000000102</c:v>
                </c:pt>
                <c:pt idx="188">
                  <c:v>100.0000000000001</c:v>
                </c:pt>
              </c:numCache>
            </c:numRef>
          </c:val>
        </c:ser>
        <c:marker val="1"/>
        <c:axId val="47856640"/>
        <c:axId val="47858432"/>
      </c:lineChart>
      <c:catAx>
        <c:axId val="47856640"/>
        <c:scaling>
          <c:orientation val="minMax"/>
        </c:scaling>
        <c:delete val="1"/>
        <c:axPos val="b"/>
        <c:majorTickMark val="none"/>
        <c:tickLblPos val="nextTo"/>
        <c:crossAx val="47858432"/>
        <c:crosses val="autoZero"/>
        <c:auto val="1"/>
        <c:lblAlgn val="ctr"/>
        <c:lblOffset val="100"/>
      </c:catAx>
      <c:valAx>
        <c:axId val="47858432"/>
        <c:scaling>
          <c:orientation val="minMax"/>
        </c:scaling>
        <c:delete val="1"/>
        <c:axPos val="l"/>
        <c:numFmt formatCode="General" sourceLinked="1"/>
        <c:tickLblPos val="nextTo"/>
        <c:crossAx val="47856640"/>
        <c:crosses val="autoZero"/>
        <c:crossBetween val="between"/>
      </c:valAx>
      <c:spPr>
        <a:noFill/>
        <a:ln w="25400">
          <a:noFill/>
        </a:ln>
      </c:spPr>
    </c:plotArea>
    <c:dispBlanksAs val="zero"/>
  </c:chart>
  <c:spPr>
    <a:noFill/>
    <a:ln>
      <a:noFill/>
    </a:ln>
  </c:spPr>
  <c:printSettings>
    <c:headerFooter/>
    <c:pageMargins b="0.75000000000000089" l="0.70000000000000062" r="0.70000000000000062" t="0.75000000000000089" header="0.30000000000000032" footer="0.30000000000000032"/>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7"/>
  <c:chart>
    <c:autoTitleDeleted val="1"/>
    <c:plotArea>
      <c:layout>
        <c:manualLayout>
          <c:layoutTarget val="inner"/>
          <c:xMode val="edge"/>
          <c:yMode val="edge"/>
          <c:x val="6.9569617050880685E-5"/>
          <c:y val="0"/>
          <c:w val="0.93438979547846379"/>
          <c:h val="1"/>
        </c:manualLayout>
      </c:layout>
      <c:lineChart>
        <c:grouping val="stacked"/>
        <c:ser>
          <c:idx val="1"/>
          <c:order val="0"/>
          <c:tx>
            <c:strRef>
              <c:f>Sheet2!$F$69:$AE$69</c:f>
              <c:strCache>
                <c:ptCount val="1"/>
                <c:pt idx="0">
                  <c:v>0.094 0.452 1.490 2.913 3.908 4.383 9.535 15.625 21.715 27.805 34.143 43.437 52.158 52.266 52.374 52.482 52.590 52.827 57.813 78.451 92.148 97.582 99.944 99.963 99.985 100</c:v>
                </c:pt>
              </c:strCache>
            </c:strRef>
          </c:tx>
          <c:spPr>
            <a:ln w="38100"/>
          </c:spPr>
          <c:marker>
            <c:symbol val="none"/>
          </c:marker>
          <c:val>
            <c:numRef>
              <c:f>'[1]KURVA S'!$F$56:$GL$56</c:f>
              <c:numCache>
                <c:formatCode>General</c:formatCode>
                <c:ptCount val="189"/>
                <c:pt idx="0">
                  <c:v>3.0000000000000001E-3</c:v>
                </c:pt>
                <c:pt idx="1">
                  <c:v>5.0000000000000001E-3</c:v>
                </c:pt>
                <c:pt idx="2">
                  <c:v>4.3870000000000005</c:v>
                </c:pt>
                <c:pt idx="3">
                  <c:v>4.5310000000000006</c:v>
                </c:pt>
                <c:pt idx="4">
                  <c:v>4.5810000000000004</c:v>
                </c:pt>
                <c:pt idx="5">
                  <c:v>4.6310000000000002</c:v>
                </c:pt>
                <c:pt idx="6">
                  <c:v>4.681</c:v>
                </c:pt>
                <c:pt idx="7">
                  <c:v>4.7309999999999999</c:v>
                </c:pt>
                <c:pt idx="8">
                  <c:v>4.7809999999999997</c:v>
                </c:pt>
                <c:pt idx="9">
                  <c:v>4.8309999999999995</c:v>
                </c:pt>
                <c:pt idx="10">
                  <c:v>4.8809999999999993</c:v>
                </c:pt>
                <c:pt idx="11">
                  <c:v>4.9309999999999992</c:v>
                </c:pt>
                <c:pt idx="12">
                  <c:v>8.6029999999999998</c:v>
                </c:pt>
                <c:pt idx="13">
                  <c:v>8.8580000000000005</c:v>
                </c:pt>
                <c:pt idx="14">
                  <c:v>9.1130000000000013</c:v>
                </c:pt>
                <c:pt idx="15">
                  <c:v>9.3680000000000021</c:v>
                </c:pt>
                <c:pt idx="16">
                  <c:v>9.6230000000000029</c:v>
                </c:pt>
                <c:pt idx="17">
                  <c:v>9.8780000000000037</c:v>
                </c:pt>
                <c:pt idx="18">
                  <c:v>10.133000000000004</c:v>
                </c:pt>
                <c:pt idx="19">
                  <c:v>10.388000000000005</c:v>
                </c:pt>
                <c:pt idx="20">
                  <c:v>10.643000000000006</c:v>
                </c:pt>
                <c:pt idx="21">
                  <c:v>10.898000000000007</c:v>
                </c:pt>
                <c:pt idx="22">
                  <c:v>11.153000000000008</c:v>
                </c:pt>
                <c:pt idx="23">
                  <c:v>11.408000000000008</c:v>
                </c:pt>
                <c:pt idx="24">
                  <c:v>11.663000000000009</c:v>
                </c:pt>
                <c:pt idx="25">
                  <c:v>11.91800000000001</c:v>
                </c:pt>
                <c:pt idx="26">
                  <c:v>12.17100000000001</c:v>
                </c:pt>
                <c:pt idx="27">
                  <c:v>12.35000000000001</c:v>
                </c:pt>
                <c:pt idx="28">
                  <c:v>12.529000000000011</c:v>
                </c:pt>
                <c:pt idx="29">
                  <c:v>12.708000000000011</c:v>
                </c:pt>
                <c:pt idx="30">
                  <c:v>12.887000000000011</c:v>
                </c:pt>
                <c:pt idx="31">
                  <c:v>13.066000000000011</c:v>
                </c:pt>
                <c:pt idx="32">
                  <c:v>13.245000000000012</c:v>
                </c:pt>
                <c:pt idx="33">
                  <c:v>13.424000000000012</c:v>
                </c:pt>
                <c:pt idx="34">
                  <c:v>13.603000000000012</c:v>
                </c:pt>
                <c:pt idx="35">
                  <c:v>13.778000000000013</c:v>
                </c:pt>
                <c:pt idx="36">
                  <c:v>13.796000000000014</c:v>
                </c:pt>
                <c:pt idx="37">
                  <c:v>13.814000000000014</c:v>
                </c:pt>
                <c:pt idx="38">
                  <c:v>13.832000000000015</c:v>
                </c:pt>
                <c:pt idx="39">
                  <c:v>13.850000000000016</c:v>
                </c:pt>
                <c:pt idx="40">
                  <c:v>13.868000000000016</c:v>
                </c:pt>
                <c:pt idx="41">
                  <c:v>13.886000000000017</c:v>
                </c:pt>
                <c:pt idx="42">
                  <c:v>13.904000000000018</c:v>
                </c:pt>
                <c:pt idx="43">
                  <c:v>13.918000000000017</c:v>
                </c:pt>
                <c:pt idx="44">
                  <c:v>15.046000000000017</c:v>
                </c:pt>
                <c:pt idx="45">
                  <c:v>16.173000000000016</c:v>
                </c:pt>
                <c:pt idx="46">
                  <c:v>17.300000000000015</c:v>
                </c:pt>
                <c:pt idx="47">
                  <c:v>18.427000000000014</c:v>
                </c:pt>
                <c:pt idx="48">
                  <c:v>19.554000000000013</c:v>
                </c:pt>
                <c:pt idx="49">
                  <c:v>20.681000000000012</c:v>
                </c:pt>
                <c:pt idx="50">
                  <c:v>21.80800000000001</c:v>
                </c:pt>
                <c:pt idx="51">
                  <c:v>22.935000000000009</c:v>
                </c:pt>
                <c:pt idx="52">
                  <c:v>23.948000000000008</c:v>
                </c:pt>
                <c:pt idx="53">
                  <c:v>24.961000000000006</c:v>
                </c:pt>
                <c:pt idx="54">
                  <c:v>25.974000000000004</c:v>
                </c:pt>
                <c:pt idx="55">
                  <c:v>26.987000000000002</c:v>
                </c:pt>
                <c:pt idx="56">
                  <c:v>28</c:v>
                </c:pt>
                <c:pt idx="57">
                  <c:v>29.012999999999998</c:v>
                </c:pt>
                <c:pt idx="58">
                  <c:v>30.025999999999996</c:v>
                </c:pt>
                <c:pt idx="59">
                  <c:v>31.037999999999997</c:v>
                </c:pt>
                <c:pt idx="60">
                  <c:v>31.990999999999996</c:v>
                </c:pt>
                <c:pt idx="61">
                  <c:v>32.943999999999996</c:v>
                </c:pt>
                <c:pt idx="62">
                  <c:v>33.896999999999998</c:v>
                </c:pt>
                <c:pt idx="63">
                  <c:v>34.85</c:v>
                </c:pt>
                <c:pt idx="64">
                  <c:v>35.803000000000004</c:v>
                </c:pt>
                <c:pt idx="65">
                  <c:v>36.756000000000007</c:v>
                </c:pt>
                <c:pt idx="66">
                  <c:v>37.70900000000001</c:v>
                </c:pt>
                <c:pt idx="67">
                  <c:v>38.652000000000008</c:v>
                </c:pt>
                <c:pt idx="68">
                  <c:v>39.336000000000006</c:v>
                </c:pt>
                <c:pt idx="69">
                  <c:v>40.017000000000003</c:v>
                </c:pt>
                <c:pt idx="70">
                  <c:v>40.698</c:v>
                </c:pt>
                <c:pt idx="71">
                  <c:v>41.378999999999998</c:v>
                </c:pt>
                <c:pt idx="72">
                  <c:v>42.059999999999995</c:v>
                </c:pt>
                <c:pt idx="73">
                  <c:v>42.740999999999993</c:v>
                </c:pt>
                <c:pt idx="74">
                  <c:v>43.42199999999999</c:v>
                </c:pt>
                <c:pt idx="75">
                  <c:v>44.102999999999987</c:v>
                </c:pt>
                <c:pt idx="76">
                  <c:v>44.783999999999985</c:v>
                </c:pt>
                <c:pt idx="77">
                  <c:v>45.464999999999982</c:v>
                </c:pt>
                <c:pt idx="78">
                  <c:v>46.371999999999986</c:v>
                </c:pt>
                <c:pt idx="79">
                  <c:v>48.695999999999984</c:v>
                </c:pt>
                <c:pt idx="80">
                  <c:v>51.019999999999982</c:v>
                </c:pt>
                <c:pt idx="81">
                  <c:v>53.34399999999998</c:v>
                </c:pt>
                <c:pt idx="82">
                  <c:v>55.667999999999978</c:v>
                </c:pt>
                <c:pt idx="83">
                  <c:v>57.991999999999976</c:v>
                </c:pt>
                <c:pt idx="84">
                  <c:v>60.315999999999974</c:v>
                </c:pt>
                <c:pt idx="85">
                  <c:v>62.639999999999972</c:v>
                </c:pt>
                <c:pt idx="86">
                  <c:v>64.961999999999975</c:v>
                </c:pt>
                <c:pt idx="87">
                  <c:v>65.206999999999979</c:v>
                </c:pt>
                <c:pt idx="88">
                  <c:v>65.451999999999984</c:v>
                </c:pt>
                <c:pt idx="89">
                  <c:v>65.696999999999989</c:v>
                </c:pt>
                <c:pt idx="90">
                  <c:v>65.941999999999993</c:v>
                </c:pt>
                <c:pt idx="91">
                  <c:v>66.186999999999998</c:v>
                </c:pt>
                <c:pt idx="92">
                  <c:v>66.432000000000002</c:v>
                </c:pt>
                <c:pt idx="93">
                  <c:v>66.677000000000007</c:v>
                </c:pt>
                <c:pt idx="94">
                  <c:v>66.922000000000011</c:v>
                </c:pt>
                <c:pt idx="95">
                  <c:v>67.167000000000016</c:v>
                </c:pt>
                <c:pt idx="96">
                  <c:v>67.41200000000002</c:v>
                </c:pt>
                <c:pt idx="97">
                  <c:v>67.657000000000025</c:v>
                </c:pt>
                <c:pt idx="98">
                  <c:v>67.744000000000028</c:v>
                </c:pt>
                <c:pt idx="99">
                  <c:v>67.831000000000031</c:v>
                </c:pt>
                <c:pt idx="100">
                  <c:v>67.918000000000035</c:v>
                </c:pt>
                <c:pt idx="101">
                  <c:v>68.005000000000038</c:v>
                </c:pt>
                <c:pt idx="102">
                  <c:v>68.092000000000041</c:v>
                </c:pt>
                <c:pt idx="103">
                  <c:v>68.179000000000045</c:v>
                </c:pt>
                <c:pt idx="104">
                  <c:v>68.266000000000048</c:v>
                </c:pt>
                <c:pt idx="105">
                  <c:v>68.353000000000051</c:v>
                </c:pt>
                <c:pt idx="106">
                  <c:v>68.440000000000055</c:v>
                </c:pt>
                <c:pt idx="107">
                  <c:v>68.527000000000058</c:v>
                </c:pt>
                <c:pt idx="108">
                  <c:v>68.614000000000061</c:v>
                </c:pt>
                <c:pt idx="109">
                  <c:v>68.701000000000064</c:v>
                </c:pt>
                <c:pt idx="110">
                  <c:v>68.787000000000063</c:v>
                </c:pt>
                <c:pt idx="111">
                  <c:v>69.713000000000065</c:v>
                </c:pt>
                <c:pt idx="112">
                  <c:v>71.622000000000071</c:v>
                </c:pt>
                <c:pt idx="113">
                  <c:v>73.529000000000067</c:v>
                </c:pt>
                <c:pt idx="114">
                  <c:v>75.436000000000064</c:v>
                </c:pt>
                <c:pt idx="115">
                  <c:v>77.34300000000006</c:v>
                </c:pt>
                <c:pt idx="116">
                  <c:v>77.713000000000065</c:v>
                </c:pt>
                <c:pt idx="117">
                  <c:v>78.083000000000069</c:v>
                </c:pt>
                <c:pt idx="118">
                  <c:v>78.453000000000074</c:v>
                </c:pt>
                <c:pt idx="119">
                  <c:v>78.823000000000079</c:v>
                </c:pt>
                <c:pt idx="120">
                  <c:v>79.193000000000083</c:v>
                </c:pt>
                <c:pt idx="121">
                  <c:v>79.563000000000088</c:v>
                </c:pt>
                <c:pt idx="122">
                  <c:v>79.933000000000092</c:v>
                </c:pt>
                <c:pt idx="123">
                  <c:v>80.303000000000097</c:v>
                </c:pt>
                <c:pt idx="124">
                  <c:v>80.673000000000101</c:v>
                </c:pt>
                <c:pt idx="125">
                  <c:v>81.043000000000106</c:v>
                </c:pt>
                <c:pt idx="126">
                  <c:v>81.41300000000011</c:v>
                </c:pt>
                <c:pt idx="127">
                  <c:v>81.783000000000115</c:v>
                </c:pt>
                <c:pt idx="128">
                  <c:v>82.153000000000119</c:v>
                </c:pt>
                <c:pt idx="129">
                  <c:v>82.523000000000124</c:v>
                </c:pt>
                <c:pt idx="130">
                  <c:v>82.893000000000129</c:v>
                </c:pt>
                <c:pt idx="131">
                  <c:v>83.263000000000133</c:v>
                </c:pt>
                <c:pt idx="132">
                  <c:v>83.624000000000137</c:v>
                </c:pt>
                <c:pt idx="133">
                  <c:v>83.791000000000139</c:v>
                </c:pt>
                <c:pt idx="134">
                  <c:v>83.95500000000014</c:v>
                </c:pt>
                <c:pt idx="135">
                  <c:v>84.119000000000142</c:v>
                </c:pt>
                <c:pt idx="136">
                  <c:v>84.283000000000143</c:v>
                </c:pt>
                <c:pt idx="137">
                  <c:v>84.447000000000145</c:v>
                </c:pt>
                <c:pt idx="138">
                  <c:v>84.611000000000146</c:v>
                </c:pt>
                <c:pt idx="139">
                  <c:v>84.775000000000148</c:v>
                </c:pt>
                <c:pt idx="140">
                  <c:v>84.939000000000149</c:v>
                </c:pt>
                <c:pt idx="141">
                  <c:v>85.103000000000151</c:v>
                </c:pt>
                <c:pt idx="142">
                  <c:v>85.267000000000152</c:v>
                </c:pt>
                <c:pt idx="143">
                  <c:v>85.431000000000154</c:v>
                </c:pt>
                <c:pt idx="144">
                  <c:v>85.595000000000155</c:v>
                </c:pt>
                <c:pt idx="145">
                  <c:v>85.759000000000157</c:v>
                </c:pt>
                <c:pt idx="146">
                  <c:v>85.923000000000158</c:v>
                </c:pt>
                <c:pt idx="147">
                  <c:v>86.08700000000016</c:v>
                </c:pt>
                <c:pt idx="148">
                  <c:v>86.251000000000161</c:v>
                </c:pt>
                <c:pt idx="149">
                  <c:v>87.764000000000166</c:v>
                </c:pt>
                <c:pt idx="150">
                  <c:v>89.09600000000016</c:v>
                </c:pt>
                <c:pt idx="151">
                  <c:v>90.059000000000154</c:v>
                </c:pt>
                <c:pt idx="152">
                  <c:v>91.021000000000157</c:v>
                </c:pt>
                <c:pt idx="153">
                  <c:v>91.84600000000016</c:v>
                </c:pt>
                <c:pt idx="154">
                  <c:v>92.671000000000163</c:v>
                </c:pt>
                <c:pt idx="155">
                  <c:v>93.496000000000166</c:v>
                </c:pt>
                <c:pt idx="156">
                  <c:v>94.321000000000168</c:v>
                </c:pt>
                <c:pt idx="157">
                  <c:v>95.146000000000171</c:v>
                </c:pt>
                <c:pt idx="158">
                  <c:v>95.971000000000174</c:v>
                </c:pt>
                <c:pt idx="159">
                  <c:v>96.009000000000171</c:v>
                </c:pt>
                <c:pt idx="160">
                  <c:v>96.045000000000172</c:v>
                </c:pt>
                <c:pt idx="161">
                  <c:v>96.24700000000017</c:v>
                </c:pt>
                <c:pt idx="162">
                  <c:v>96.448000000000164</c:v>
                </c:pt>
                <c:pt idx="163">
                  <c:v>96.649000000000157</c:v>
                </c:pt>
                <c:pt idx="164">
                  <c:v>96.850000000000151</c:v>
                </c:pt>
                <c:pt idx="165">
                  <c:v>97.051000000000144</c:v>
                </c:pt>
                <c:pt idx="166">
                  <c:v>97.252000000000137</c:v>
                </c:pt>
                <c:pt idx="167">
                  <c:v>97.302000000000135</c:v>
                </c:pt>
                <c:pt idx="168">
                  <c:v>97.352000000000132</c:v>
                </c:pt>
                <c:pt idx="169">
                  <c:v>97.402000000000129</c:v>
                </c:pt>
                <c:pt idx="170">
                  <c:v>97.452000000000126</c:v>
                </c:pt>
                <c:pt idx="171">
                  <c:v>97.502000000000123</c:v>
                </c:pt>
                <c:pt idx="172">
                  <c:v>97.55200000000012</c:v>
                </c:pt>
                <c:pt idx="173">
                  <c:v>97.602000000000118</c:v>
                </c:pt>
                <c:pt idx="174">
                  <c:v>97.650000000000119</c:v>
                </c:pt>
                <c:pt idx="175">
                  <c:v>98.79900000000012</c:v>
                </c:pt>
                <c:pt idx="176">
                  <c:v>99.105000000000118</c:v>
                </c:pt>
                <c:pt idx="177">
                  <c:v>99.30200000000012</c:v>
                </c:pt>
                <c:pt idx="178">
                  <c:v>99.498000000000118</c:v>
                </c:pt>
                <c:pt idx="179">
                  <c:v>99.550000000000125</c:v>
                </c:pt>
                <c:pt idx="180">
                  <c:v>99.600000000000122</c:v>
                </c:pt>
                <c:pt idx="181">
                  <c:v>99.650000000000119</c:v>
                </c:pt>
                <c:pt idx="182">
                  <c:v>99.700000000000117</c:v>
                </c:pt>
                <c:pt idx="183">
                  <c:v>99.750000000000114</c:v>
                </c:pt>
                <c:pt idx="184">
                  <c:v>99.800000000000111</c:v>
                </c:pt>
                <c:pt idx="185">
                  <c:v>99.850000000000108</c:v>
                </c:pt>
                <c:pt idx="186">
                  <c:v>99.900000000000105</c:v>
                </c:pt>
                <c:pt idx="187">
                  <c:v>99.950000000000102</c:v>
                </c:pt>
                <c:pt idx="188">
                  <c:v>100.0000000000001</c:v>
                </c:pt>
              </c:numCache>
            </c:numRef>
          </c:val>
        </c:ser>
        <c:marker val="1"/>
        <c:axId val="50468352"/>
        <c:axId val="50469888"/>
      </c:lineChart>
      <c:catAx>
        <c:axId val="50468352"/>
        <c:scaling>
          <c:orientation val="minMax"/>
        </c:scaling>
        <c:delete val="1"/>
        <c:axPos val="b"/>
        <c:majorTickMark val="none"/>
        <c:tickLblPos val="nextTo"/>
        <c:crossAx val="50469888"/>
        <c:crosses val="autoZero"/>
        <c:auto val="1"/>
        <c:lblAlgn val="ctr"/>
        <c:lblOffset val="100"/>
      </c:catAx>
      <c:valAx>
        <c:axId val="50469888"/>
        <c:scaling>
          <c:orientation val="minMax"/>
        </c:scaling>
        <c:delete val="1"/>
        <c:axPos val="l"/>
        <c:numFmt formatCode="General" sourceLinked="1"/>
        <c:tickLblPos val="nextTo"/>
        <c:crossAx val="50468352"/>
        <c:crosses val="autoZero"/>
        <c:crossBetween val="between"/>
      </c:valAx>
      <c:spPr>
        <a:noFill/>
        <a:ln w="25400">
          <a:noFill/>
        </a:ln>
      </c:spPr>
    </c:plotArea>
    <c:dispBlanksAs val="zero"/>
  </c:chart>
  <c:spPr>
    <a:noFill/>
    <a:ln>
      <a:noFill/>
    </a:ln>
  </c:spPr>
  <c:printSettings>
    <c:headerFooter/>
    <c:pageMargins b="0.75000000000000111" l="0.70000000000000062" r="0.70000000000000062" t="0.75000000000000111" header="0.30000000000000032" footer="0.30000000000000032"/>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7"/>
  <c:chart>
    <c:autoTitleDeleted val="1"/>
    <c:plotArea>
      <c:layout>
        <c:manualLayout>
          <c:layoutTarget val="inner"/>
          <c:xMode val="edge"/>
          <c:yMode val="edge"/>
          <c:x val="6.9714781653743702E-5"/>
          <c:y val="4.4536758068642271E-5"/>
          <c:w val="0.99236081204135151"/>
          <c:h val="0.99805065156329165"/>
        </c:manualLayout>
      </c:layout>
      <c:lineChart>
        <c:grouping val="stacked"/>
        <c:ser>
          <c:idx val="1"/>
          <c:order val="0"/>
          <c:tx>
            <c:strRef>
              <c:f>Sheet4!$F$36:$AE$36</c:f>
              <c:strCache>
                <c:ptCount val="1"/>
                <c:pt idx="0">
                  <c:v>0.094 0.452 1.490 2.913 3.908 4.383 9.535 15.625 21.715 27.805 34.143 43.437 52.158 52.266 52.374 52.482 52.590 52.827 57.813 78.451 92.148 97.582 99.944 99.963 99.985 100.00</c:v>
                </c:pt>
              </c:strCache>
            </c:strRef>
          </c:tx>
          <c:spPr>
            <a:ln w="38100"/>
          </c:spPr>
          <c:marker>
            <c:symbol val="none"/>
          </c:marker>
          <c:val>
            <c:numRef>
              <c:f>'[1]KURVA S'!$F$56:$GL$56</c:f>
              <c:numCache>
                <c:formatCode>General</c:formatCode>
                <c:ptCount val="189"/>
                <c:pt idx="0">
                  <c:v>3.0000000000000001E-3</c:v>
                </c:pt>
                <c:pt idx="1">
                  <c:v>5.0000000000000001E-3</c:v>
                </c:pt>
                <c:pt idx="2">
                  <c:v>4.3870000000000005</c:v>
                </c:pt>
                <c:pt idx="3">
                  <c:v>4.5310000000000006</c:v>
                </c:pt>
                <c:pt idx="4">
                  <c:v>4.5810000000000004</c:v>
                </c:pt>
                <c:pt idx="5">
                  <c:v>4.6310000000000002</c:v>
                </c:pt>
                <c:pt idx="6">
                  <c:v>4.681</c:v>
                </c:pt>
                <c:pt idx="7">
                  <c:v>4.7309999999999999</c:v>
                </c:pt>
                <c:pt idx="8">
                  <c:v>4.7809999999999997</c:v>
                </c:pt>
                <c:pt idx="9">
                  <c:v>4.8309999999999995</c:v>
                </c:pt>
                <c:pt idx="10">
                  <c:v>4.8809999999999993</c:v>
                </c:pt>
                <c:pt idx="11">
                  <c:v>4.9309999999999992</c:v>
                </c:pt>
                <c:pt idx="12">
                  <c:v>8.6029999999999998</c:v>
                </c:pt>
                <c:pt idx="13">
                  <c:v>8.8580000000000005</c:v>
                </c:pt>
                <c:pt idx="14">
                  <c:v>9.1130000000000013</c:v>
                </c:pt>
                <c:pt idx="15">
                  <c:v>9.3680000000000021</c:v>
                </c:pt>
                <c:pt idx="16">
                  <c:v>9.6230000000000029</c:v>
                </c:pt>
                <c:pt idx="17">
                  <c:v>9.8780000000000037</c:v>
                </c:pt>
                <c:pt idx="18">
                  <c:v>10.133000000000004</c:v>
                </c:pt>
                <c:pt idx="19">
                  <c:v>10.388000000000005</c:v>
                </c:pt>
                <c:pt idx="20">
                  <c:v>10.643000000000006</c:v>
                </c:pt>
                <c:pt idx="21">
                  <c:v>10.898000000000007</c:v>
                </c:pt>
                <c:pt idx="22">
                  <c:v>11.153000000000008</c:v>
                </c:pt>
                <c:pt idx="23">
                  <c:v>11.408000000000008</c:v>
                </c:pt>
                <c:pt idx="24">
                  <c:v>11.663000000000009</c:v>
                </c:pt>
                <c:pt idx="25">
                  <c:v>11.91800000000001</c:v>
                </c:pt>
                <c:pt idx="26">
                  <c:v>12.17100000000001</c:v>
                </c:pt>
                <c:pt idx="27">
                  <c:v>12.35000000000001</c:v>
                </c:pt>
                <c:pt idx="28">
                  <c:v>12.529000000000011</c:v>
                </c:pt>
                <c:pt idx="29">
                  <c:v>12.708000000000011</c:v>
                </c:pt>
                <c:pt idx="30">
                  <c:v>12.887000000000011</c:v>
                </c:pt>
                <c:pt idx="31">
                  <c:v>13.066000000000011</c:v>
                </c:pt>
                <c:pt idx="32">
                  <c:v>13.245000000000012</c:v>
                </c:pt>
                <c:pt idx="33">
                  <c:v>13.424000000000012</c:v>
                </c:pt>
                <c:pt idx="34">
                  <c:v>13.603000000000012</c:v>
                </c:pt>
                <c:pt idx="35">
                  <c:v>13.778000000000013</c:v>
                </c:pt>
                <c:pt idx="36">
                  <c:v>13.796000000000014</c:v>
                </c:pt>
                <c:pt idx="37">
                  <c:v>13.814000000000014</c:v>
                </c:pt>
                <c:pt idx="38">
                  <c:v>13.832000000000015</c:v>
                </c:pt>
                <c:pt idx="39">
                  <c:v>13.850000000000016</c:v>
                </c:pt>
                <c:pt idx="40">
                  <c:v>13.868000000000016</c:v>
                </c:pt>
                <c:pt idx="41">
                  <c:v>13.886000000000017</c:v>
                </c:pt>
                <c:pt idx="42">
                  <c:v>13.904000000000018</c:v>
                </c:pt>
                <c:pt idx="43">
                  <c:v>13.918000000000017</c:v>
                </c:pt>
                <c:pt idx="44">
                  <c:v>15.046000000000017</c:v>
                </c:pt>
                <c:pt idx="45">
                  <c:v>16.173000000000016</c:v>
                </c:pt>
                <c:pt idx="46">
                  <c:v>17.300000000000015</c:v>
                </c:pt>
                <c:pt idx="47">
                  <c:v>18.427000000000014</c:v>
                </c:pt>
                <c:pt idx="48">
                  <c:v>19.554000000000013</c:v>
                </c:pt>
                <c:pt idx="49">
                  <c:v>20.681000000000012</c:v>
                </c:pt>
                <c:pt idx="50">
                  <c:v>21.80800000000001</c:v>
                </c:pt>
                <c:pt idx="51">
                  <c:v>22.935000000000009</c:v>
                </c:pt>
                <c:pt idx="52">
                  <c:v>23.948000000000008</c:v>
                </c:pt>
                <c:pt idx="53">
                  <c:v>24.961000000000006</c:v>
                </c:pt>
                <c:pt idx="54">
                  <c:v>25.974000000000004</c:v>
                </c:pt>
                <c:pt idx="55">
                  <c:v>26.987000000000002</c:v>
                </c:pt>
                <c:pt idx="56">
                  <c:v>28</c:v>
                </c:pt>
                <c:pt idx="57">
                  <c:v>29.012999999999998</c:v>
                </c:pt>
                <c:pt idx="58">
                  <c:v>30.025999999999996</c:v>
                </c:pt>
                <c:pt idx="59">
                  <c:v>31.037999999999997</c:v>
                </c:pt>
                <c:pt idx="60">
                  <c:v>31.990999999999996</c:v>
                </c:pt>
                <c:pt idx="61">
                  <c:v>32.943999999999996</c:v>
                </c:pt>
                <c:pt idx="62">
                  <c:v>33.896999999999998</c:v>
                </c:pt>
                <c:pt idx="63">
                  <c:v>34.85</c:v>
                </c:pt>
                <c:pt idx="64">
                  <c:v>35.803000000000004</c:v>
                </c:pt>
                <c:pt idx="65">
                  <c:v>36.756000000000007</c:v>
                </c:pt>
                <c:pt idx="66">
                  <c:v>37.70900000000001</c:v>
                </c:pt>
                <c:pt idx="67">
                  <c:v>38.652000000000008</c:v>
                </c:pt>
                <c:pt idx="68">
                  <c:v>39.336000000000006</c:v>
                </c:pt>
                <c:pt idx="69">
                  <c:v>40.017000000000003</c:v>
                </c:pt>
                <c:pt idx="70">
                  <c:v>40.698</c:v>
                </c:pt>
                <c:pt idx="71">
                  <c:v>41.378999999999998</c:v>
                </c:pt>
                <c:pt idx="72">
                  <c:v>42.059999999999995</c:v>
                </c:pt>
                <c:pt idx="73">
                  <c:v>42.740999999999993</c:v>
                </c:pt>
                <c:pt idx="74">
                  <c:v>43.42199999999999</c:v>
                </c:pt>
                <c:pt idx="75">
                  <c:v>44.102999999999987</c:v>
                </c:pt>
                <c:pt idx="76">
                  <c:v>44.783999999999985</c:v>
                </c:pt>
                <c:pt idx="77">
                  <c:v>45.464999999999982</c:v>
                </c:pt>
                <c:pt idx="78">
                  <c:v>46.371999999999986</c:v>
                </c:pt>
                <c:pt idx="79">
                  <c:v>48.695999999999984</c:v>
                </c:pt>
                <c:pt idx="80">
                  <c:v>51.019999999999982</c:v>
                </c:pt>
                <c:pt idx="81">
                  <c:v>53.34399999999998</c:v>
                </c:pt>
                <c:pt idx="82">
                  <c:v>55.667999999999978</c:v>
                </c:pt>
                <c:pt idx="83">
                  <c:v>57.991999999999976</c:v>
                </c:pt>
                <c:pt idx="84">
                  <c:v>60.315999999999974</c:v>
                </c:pt>
                <c:pt idx="85">
                  <c:v>62.639999999999972</c:v>
                </c:pt>
                <c:pt idx="86">
                  <c:v>64.961999999999975</c:v>
                </c:pt>
                <c:pt idx="87">
                  <c:v>65.206999999999979</c:v>
                </c:pt>
                <c:pt idx="88">
                  <c:v>65.451999999999984</c:v>
                </c:pt>
                <c:pt idx="89">
                  <c:v>65.696999999999989</c:v>
                </c:pt>
                <c:pt idx="90">
                  <c:v>65.941999999999993</c:v>
                </c:pt>
                <c:pt idx="91">
                  <c:v>66.186999999999998</c:v>
                </c:pt>
                <c:pt idx="92">
                  <c:v>66.432000000000002</c:v>
                </c:pt>
                <c:pt idx="93">
                  <c:v>66.677000000000007</c:v>
                </c:pt>
                <c:pt idx="94">
                  <c:v>66.922000000000011</c:v>
                </c:pt>
                <c:pt idx="95">
                  <c:v>67.167000000000016</c:v>
                </c:pt>
                <c:pt idx="96">
                  <c:v>67.41200000000002</c:v>
                </c:pt>
                <c:pt idx="97">
                  <c:v>67.657000000000025</c:v>
                </c:pt>
                <c:pt idx="98">
                  <c:v>67.744000000000028</c:v>
                </c:pt>
                <c:pt idx="99">
                  <c:v>67.831000000000031</c:v>
                </c:pt>
                <c:pt idx="100">
                  <c:v>67.918000000000035</c:v>
                </c:pt>
                <c:pt idx="101">
                  <c:v>68.005000000000038</c:v>
                </c:pt>
                <c:pt idx="102">
                  <c:v>68.092000000000041</c:v>
                </c:pt>
                <c:pt idx="103">
                  <c:v>68.179000000000045</c:v>
                </c:pt>
                <c:pt idx="104">
                  <c:v>68.266000000000048</c:v>
                </c:pt>
                <c:pt idx="105">
                  <c:v>68.353000000000051</c:v>
                </c:pt>
                <c:pt idx="106">
                  <c:v>68.440000000000055</c:v>
                </c:pt>
                <c:pt idx="107">
                  <c:v>68.527000000000058</c:v>
                </c:pt>
                <c:pt idx="108">
                  <c:v>68.614000000000061</c:v>
                </c:pt>
                <c:pt idx="109">
                  <c:v>68.701000000000064</c:v>
                </c:pt>
                <c:pt idx="110">
                  <c:v>68.787000000000063</c:v>
                </c:pt>
                <c:pt idx="111">
                  <c:v>69.713000000000065</c:v>
                </c:pt>
                <c:pt idx="112">
                  <c:v>71.622000000000071</c:v>
                </c:pt>
                <c:pt idx="113">
                  <c:v>73.529000000000067</c:v>
                </c:pt>
                <c:pt idx="114">
                  <c:v>75.436000000000064</c:v>
                </c:pt>
                <c:pt idx="115">
                  <c:v>77.34300000000006</c:v>
                </c:pt>
                <c:pt idx="116">
                  <c:v>77.713000000000065</c:v>
                </c:pt>
                <c:pt idx="117">
                  <c:v>78.083000000000069</c:v>
                </c:pt>
                <c:pt idx="118">
                  <c:v>78.453000000000074</c:v>
                </c:pt>
                <c:pt idx="119">
                  <c:v>78.823000000000079</c:v>
                </c:pt>
                <c:pt idx="120">
                  <c:v>79.193000000000083</c:v>
                </c:pt>
                <c:pt idx="121">
                  <c:v>79.563000000000088</c:v>
                </c:pt>
                <c:pt idx="122">
                  <c:v>79.933000000000092</c:v>
                </c:pt>
                <c:pt idx="123">
                  <c:v>80.303000000000097</c:v>
                </c:pt>
                <c:pt idx="124">
                  <c:v>80.673000000000101</c:v>
                </c:pt>
                <c:pt idx="125">
                  <c:v>81.043000000000106</c:v>
                </c:pt>
                <c:pt idx="126">
                  <c:v>81.41300000000011</c:v>
                </c:pt>
                <c:pt idx="127">
                  <c:v>81.783000000000115</c:v>
                </c:pt>
                <c:pt idx="128">
                  <c:v>82.153000000000119</c:v>
                </c:pt>
                <c:pt idx="129">
                  <c:v>82.523000000000124</c:v>
                </c:pt>
                <c:pt idx="130">
                  <c:v>82.893000000000129</c:v>
                </c:pt>
                <c:pt idx="131">
                  <c:v>83.263000000000133</c:v>
                </c:pt>
                <c:pt idx="132">
                  <c:v>83.624000000000137</c:v>
                </c:pt>
                <c:pt idx="133">
                  <c:v>83.791000000000139</c:v>
                </c:pt>
                <c:pt idx="134">
                  <c:v>83.95500000000014</c:v>
                </c:pt>
                <c:pt idx="135">
                  <c:v>84.119000000000142</c:v>
                </c:pt>
                <c:pt idx="136">
                  <c:v>84.283000000000143</c:v>
                </c:pt>
                <c:pt idx="137">
                  <c:v>84.447000000000145</c:v>
                </c:pt>
                <c:pt idx="138">
                  <c:v>84.611000000000146</c:v>
                </c:pt>
                <c:pt idx="139">
                  <c:v>84.775000000000148</c:v>
                </c:pt>
                <c:pt idx="140">
                  <c:v>84.939000000000149</c:v>
                </c:pt>
                <c:pt idx="141">
                  <c:v>85.103000000000151</c:v>
                </c:pt>
                <c:pt idx="142">
                  <c:v>85.267000000000152</c:v>
                </c:pt>
                <c:pt idx="143">
                  <c:v>85.431000000000154</c:v>
                </c:pt>
                <c:pt idx="144">
                  <c:v>85.595000000000155</c:v>
                </c:pt>
                <c:pt idx="145">
                  <c:v>85.759000000000157</c:v>
                </c:pt>
                <c:pt idx="146">
                  <c:v>85.923000000000158</c:v>
                </c:pt>
                <c:pt idx="147">
                  <c:v>86.08700000000016</c:v>
                </c:pt>
                <c:pt idx="148">
                  <c:v>86.251000000000161</c:v>
                </c:pt>
                <c:pt idx="149">
                  <c:v>87.764000000000166</c:v>
                </c:pt>
                <c:pt idx="150">
                  <c:v>89.09600000000016</c:v>
                </c:pt>
                <c:pt idx="151">
                  <c:v>90.059000000000154</c:v>
                </c:pt>
                <c:pt idx="152">
                  <c:v>91.021000000000157</c:v>
                </c:pt>
                <c:pt idx="153">
                  <c:v>91.84600000000016</c:v>
                </c:pt>
                <c:pt idx="154">
                  <c:v>92.671000000000163</c:v>
                </c:pt>
                <c:pt idx="155">
                  <c:v>93.496000000000166</c:v>
                </c:pt>
                <c:pt idx="156">
                  <c:v>94.321000000000168</c:v>
                </c:pt>
                <c:pt idx="157">
                  <c:v>95.146000000000171</c:v>
                </c:pt>
                <c:pt idx="158">
                  <c:v>95.971000000000174</c:v>
                </c:pt>
                <c:pt idx="159">
                  <c:v>96.009000000000171</c:v>
                </c:pt>
                <c:pt idx="160">
                  <c:v>96.045000000000172</c:v>
                </c:pt>
                <c:pt idx="161">
                  <c:v>96.24700000000017</c:v>
                </c:pt>
                <c:pt idx="162">
                  <c:v>96.448000000000164</c:v>
                </c:pt>
                <c:pt idx="163">
                  <c:v>96.649000000000157</c:v>
                </c:pt>
                <c:pt idx="164">
                  <c:v>96.850000000000151</c:v>
                </c:pt>
                <c:pt idx="165">
                  <c:v>97.051000000000144</c:v>
                </c:pt>
                <c:pt idx="166">
                  <c:v>97.252000000000137</c:v>
                </c:pt>
                <c:pt idx="167">
                  <c:v>97.302000000000135</c:v>
                </c:pt>
                <c:pt idx="168">
                  <c:v>97.352000000000132</c:v>
                </c:pt>
                <c:pt idx="169">
                  <c:v>97.402000000000129</c:v>
                </c:pt>
                <c:pt idx="170">
                  <c:v>97.452000000000126</c:v>
                </c:pt>
                <c:pt idx="171">
                  <c:v>97.502000000000123</c:v>
                </c:pt>
                <c:pt idx="172">
                  <c:v>97.55200000000012</c:v>
                </c:pt>
                <c:pt idx="173">
                  <c:v>97.602000000000118</c:v>
                </c:pt>
                <c:pt idx="174">
                  <c:v>97.650000000000119</c:v>
                </c:pt>
                <c:pt idx="175">
                  <c:v>98.79900000000012</c:v>
                </c:pt>
                <c:pt idx="176">
                  <c:v>99.105000000000118</c:v>
                </c:pt>
                <c:pt idx="177">
                  <c:v>99.30200000000012</c:v>
                </c:pt>
                <c:pt idx="178">
                  <c:v>99.498000000000118</c:v>
                </c:pt>
                <c:pt idx="179">
                  <c:v>99.550000000000125</c:v>
                </c:pt>
                <c:pt idx="180">
                  <c:v>99.600000000000122</c:v>
                </c:pt>
                <c:pt idx="181">
                  <c:v>99.650000000000119</c:v>
                </c:pt>
                <c:pt idx="182">
                  <c:v>99.700000000000117</c:v>
                </c:pt>
                <c:pt idx="183">
                  <c:v>99.750000000000114</c:v>
                </c:pt>
                <c:pt idx="184">
                  <c:v>99.800000000000111</c:v>
                </c:pt>
                <c:pt idx="185">
                  <c:v>99.850000000000108</c:v>
                </c:pt>
                <c:pt idx="186">
                  <c:v>99.900000000000105</c:v>
                </c:pt>
                <c:pt idx="187">
                  <c:v>99.950000000000102</c:v>
                </c:pt>
                <c:pt idx="188">
                  <c:v>100.0000000000001</c:v>
                </c:pt>
              </c:numCache>
            </c:numRef>
          </c:val>
        </c:ser>
        <c:marker val="1"/>
        <c:axId val="81069952"/>
        <c:axId val="81071488"/>
      </c:lineChart>
      <c:catAx>
        <c:axId val="81069952"/>
        <c:scaling>
          <c:orientation val="minMax"/>
        </c:scaling>
        <c:delete val="1"/>
        <c:axPos val="b"/>
        <c:majorTickMark val="none"/>
        <c:tickLblPos val="nextTo"/>
        <c:crossAx val="81071488"/>
        <c:crosses val="autoZero"/>
        <c:auto val="1"/>
        <c:lblAlgn val="ctr"/>
        <c:lblOffset val="100"/>
      </c:catAx>
      <c:valAx>
        <c:axId val="81071488"/>
        <c:scaling>
          <c:orientation val="minMax"/>
        </c:scaling>
        <c:delete val="1"/>
        <c:axPos val="l"/>
        <c:numFmt formatCode="General" sourceLinked="1"/>
        <c:tickLblPos val="nextTo"/>
        <c:crossAx val="81069952"/>
        <c:crosses val="autoZero"/>
        <c:crossBetween val="between"/>
      </c:valAx>
      <c:spPr>
        <a:noFill/>
        <a:ln w="25400">
          <a:noFill/>
        </a:ln>
      </c:spPr>
    </c:plotArea>
    <c:dispBlanksAs val="zero"/>
  </c:chart>
  <c:spPr>
    <a:noFill/>
    <a:ln>
      <a:noFill/>
    </a:ln>
  </c:spPr>
  <c:printSettings>
    <c:headerFooter/>
    <c:pageMargins b="0.75000000000000111" l="0.70000000000000062" r="0.70000000000000062" t="0.75000000000000111" header="0.30000000000000032" footer="0.30000000000000032"/>
    <c:pageSetup paperSize="9" orientation="landscape" horizontalDpi="-3"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200025</xdr:colOff>
      <xdr:row>11</xdr:row>
      <xdr:rowOff>57149</xdr:rowOff>
    </xdr:from>
    <xdr:to>
      <xdr:col>1</xdr:col>
      <xdr:colOff>1095375</xdr:colOff>
      <xdr:row>13</xdr:row>
      <xdr:rowOff>161924</xdr:rowOff>
    </xdr:to>
    <xdr:sp macro="" textlink="">
      <xdr:nvSpPr>
        <xdr:cNvPr id="1025" name="Rectangle 1"/>
        <xdr:cNvSpPr>
          <a:spLocks noChangeArrowheads="1"/>
        </xdr:cNvSpPr>
      </xdr:nvSpPr>
      <xdr:spPr bwMode="auto">
        <a:xfrm>
          <a:off x="485775" y="2247899"/>
          <a:ext cx="895350" cy="504825"/>
        </a:xfrm>
        <a:prstGeom prst="rect">
          <a:avLst/>
        </a:prstGeom>
        <a:solidFill>
          <a:srgbClr val="FFFFFF"/>
        </a:solidFill>
        <a:ln w="19050">
          <a:solidFill>
            <a:srgbClr val="000000"/>
          </a:solidFill>
          <a:miter lim="800000"/>
          <a:headEnd/>
          <a:tailEnd/>
        </a:ln>
      </xdr:spPr>
    </xdr:sp>
    <xdr:clientData/>
  </xdr:twoCellAnchor>
  <xdr:twoCellAnchor>
    <xdr:from>
      <xdr:col>1</xdr:col>
      <xdr:colOff>463480</xdr:colOff>
      <xdr:row>106</xdr:row>
      <xdr:rowOff>98077</xdr:rowOff>
    </xdr:from>
    <xdr:to>
      <xdr:col>1</xdr:col>
      <xdr:colOff>1392639</xdr:colOff>
      <xdr:row>111</xdr:row>
      <xdr:rowOff>40926</xdr:rowOff>
    </xdr:to>
    <xdr:sp macro="" textlink="">
      <xdr:nvSpPr>
        <xdr:cNvPr id="1026" name="Oval 2"/>
        <xdr:cNvSpPr>
          <a:spLocks noChangeArrowheads="1"/>
        </xdr:cNvSpPr>
      </xdr:nvSpPr>
      <xdr:spPr bwMode="auto">
        <a:xfrm>
          <a:off x="840293" y="18980604"/>
          <a:ext cx="929159" cy="937218"/>
        </a:xfrm>
        <a:prstGeom prst="ellipse">
          <a:avLst/>
        </a:prstGeom>
        <a:solidFill>
          <a:srgbClr val="FFFFFF"/>
        </a:solidFill>
        <a:ln w="9525">
          <a:solidFill>
            <a:srgbClr val="000000"/>
          </a:solidFill>
          <a:round/>
          <a:headEnd/>
          <a:tailEnd/>
        </a:ln>
      </xdr:spPr>
    </xdr:sp>
    <xdr:clientData/>
  </xdr:twoCellAnchor>
  <xdr:twoCellAnchor editAs="oneCell">
    <xdr:from>
      <xdr:col>1</xdr:col>
      <xdr:colOff>88448</xdr:colOff>
      <xdr:row>117</xdr:row>
      <xdr:rowOff>6803</xdr:rowOff>
    </xdr:from>
    <xdr:to>
      <xdr:col>1</xdr:col>
      <xdr:colOff>1959430</xdr:colOff>
      <xdr:row>125</xdr:row>
      <xdr:rowOff>122463</xdr:rowOff>
    </xdr:to>
    <xdr:pic>
      <xdr:nvPicPr>
        <xdr:cNvPr id="4" name="Picture 3"/>
        <xdr:cNvPicPr/>
      </xdr:nvPicPr>
      <xdr:blipFill>
        <a:blip xmlns:r="http://schemas.openxmlformats.org/officeDocument/2006/relationships" r:embed="rId1" cstate="print"/>
        <a:stretch>
          <a:fillRect/>
        </a:stretch>
      </xdr:blipFill>
      <xdr:spPr bwMode="auto">
        <a:xfrm>
          <a:off x="374198" y="23084517"/>
          <a:ext cx="1870982" cy="1694089"/>
        </a:xfrm>
        <a:prstGeom prst="rect">
          <a:avLst/>
        </a:prstGeom>
        <a:noFill/>
        <a:ln w="9525">
          <a:noFill/>
          <a:miter lim="800000"/>
          <a:headEnd/>
          <a:tailEnd/>
        </a:ln>
      </xdr:spPr>
    </xdr:pic>
    <xdr:clientData/>
  </xdr:twoCellAnchor>
  <xdr:twoCellAnchor editAs="oneCell">
    <xdr:from>
      <xdr:col>1</xdr:col>
      <xdr:colOff>122465</xdr:colOff>
      <xdr:row>128</xdr:row>
      <xdr:rowOff>61232</xdr:rowOff>
    </xdr:from>
    <xdr:to>
      <xdr:col>1</xdr:col>
      <xdr:colOff>1762125</xdr:colOff>
      <xdr:row>134</xdr:row>
      <xdr:rowOff>136071</xdr:rowOff>
    </xdr:to>
    <xdr:pic>
      <xdr:nvPicPr>
        <xdr:cNvPr id="5" name="Picture 4"/>
        <xdr:cNvPicPr/>
      </xdr:nvPicPr>
      <xdr:blipFill>
        <a:blip xmlns:r="http://schemas.openxmlformats.org/officeDocument/2006/relationships" r:embed="rId2" cstate="print"/>
        <a:stretch>
          <a:fillRect/>
        </a:stretch>
      </xdr:blipFill>
      <xdr:spPr bwMode="auto">
        <a:xfrm>
          <a:off x="408215" y="25309286"/>
          <a:ext cx="1639660" cy="1258660"/>
        </a:xfrm>
        <a:prstGeom prst="rect">
          <a:avLst/>
        </a:prstGeom>
        <a:noFill/>
        <a:ln w="9525">
          <a:noFill/>
          <a:miter lim="800000"/>
          <a:headEnd/>
          <a:tailEnd/>
        </a:ln>
      </xdr:spPr>
    </xdr:pic>
    <xdr:clientData/>
  </xdr:twoCellAnchor>
  <xdr:twoCellAnchor editAs="oneCell">
    <xdr:from>
      <xdr:col>1</xdr:col>
      <xdr:colOff>186483</xdr:colOff>
      <xdr:row>69</xdr:row>
      <xdr:rowOff>94202</xdr:rowOff>
    </xdr:from>
    <xdr:to>
      <xdr:col>2</xdr:col>
      <xdr:colOff>2616758</xdr:colOff>
      <xdr:row>80</xdr:row>
      <xdr:rowOff>125603</xdr:rowOff>
    </xdr:to>
    <xdr:pic>
      <xdr:nvPicPr>
        <xdr:cNvPr id="6" name="Picture 5"/>
        <xdr:cNvPicPr/>
      </xdr:nvPicPr>
      <xdr:blipFill>
        <a:blip xmlns:r="http://schemas.openxmlformats.org/officeDocument/2006/relationships" r:embed="rId3"/>
        <a:stretch>
          <a:fillRect/>
        </a:stretch>
      </xdr:blipFill>
      <xdr:spPr bwMode="auto">
        <a:xfrm>
          <a:off x="469093" y="13806015"/>
          <a:ext cx="4617885" cy="2219011"/>
        </a:xfrm>
        <a:prstGeom prst="rect">
          <a:avLst/>
        </a:prstGeom>
        <a:noFill/>
      </xdr:spPr>
    </xdr:pic>
    <xdr:clientData/>
  </xdr:twoCellAnchor>
  <xdr:twoCellAnchor editAs="oneCell">
    <xdr:from>
      <xdr:col>1</xdr:col>
      <xdr:colOff>115138</xdr:colOff>
      <xdr:row>93</xdr:row>
      <xdr:rowOff>153470</xdr:rowOff>
    </xdr:from>
    <xdr:to>
      <xdr:col>1</xdr:col>
      <xdr:colOff>1827098</xdr:colOff>
      <xdr:row>99</xdr:row>
      <xdr:rowOff>180212</xdr:rowOff>
    </xdr:to>
    <xdr:pic>
      <xdr:nvPicPr>
        <xdr:cNvPr id="7" name="Picture 6"/>
        <xdr:cNvPicPr/>
      </xdr:nvPicPr>
      <xdr:blipFill>
        <a:blip xmlns:r="http://schemas.openxmlformats.org/officeDocument/2006/relationships" r:embed="rId4" cstate="print"/>
        <a:stretch>
          <a:fillRect/>
        </a:stretch>
      </xdr:blipFill>
      <xdr:spPr bwMode="auto">
        <a:xfrm>
          <a:off x="397748" y="18638250"/>
          <a:ext cx="1711960" cy="12199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642938</xdr:colOff>
      <xdr:row>2</xdr:row>
      <xdr:rowOff>95250</xdr:rowOff>
    </xdr:from>
    <xdr:to>
      <xdr:col>161</xdr:col>
      <xdr:colOff>108857</xdr:colOff>
      <xdr:row>33</xdr:row>
      <xdr:rowOff>19845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631031</xdr:colOff>
      <xdr:row>35</xdr:row>
      <xdr:rowOff>161924</xdr:rowOff>
    </xdr:from>
    <xdr:to>
      <xdr:col>32</xdr:col>
      <xdr:colOff>119062</xdr:colOff>
      <xdr:row>67</xdr:row>
      <xdr:rowOff>11906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7</xdr:row>
      <xdr:rowOff>119064</xdr:rowOff>
    </xdr:from>
    <xdr:to>
      <xdr:col>31</xdr:col>
      <xdr:colOff>104775</xdr:colOff>
      <xdr:row>34</xdr:row>
      <xdr:rowOff>11906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TUGAS%20MENPRO%20RE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URASI"/>
      <sheetName val="DURASI MANUAL"/>
      <sheetName val="REKAP PEKERJAAN"/>
      <sheetName val="KURVA S"/>
    </sheetNames>
    <sheetDataSet>
      <sheetData sheetId="0" refreshError="1"/>
      <sheetData sheetId="1" refreshError="1"/>
      <sheetData sheetId="2" refreshError="1"/>
      <sheetData sheetId="3">
        <row r="56">
          <cell r="F56">
            <v>3.0000000000000001E-3</v>
          </cell>
          <cell r="G56">
            <v>5.0000000000000001E-3</v>
          </cell>
          <cell r="H56">
            <v>4.3870000000000005</v>
          </cell>
          <cell r="I56">
            <v>4.5310000000000006</v>
          </cell>
          <cell r="J56">
            <v>4.5810000000000004</v>
          </cell>
          <cell r="K56">
            <v>4.6310000000000002</v>
          </cell>
          <cell r="L56">
            <v>4.681</v>
          </cell>
          <cell r="M56">
            <v>4.7309999999999999</v>
          </cell>
          <cell r="N56">
            <v>4.7809999999999997</v>
          </cell>
          <cell r="O56">
            <v>4.8309999999999995</v>
          </cell>
          <cell r="P56">
            <v>4.8809999999999993</v>
          </cell>
          <cell r="Q56">
            <v>4.9309999999999992</v>
          </cell>
          <cell r="R56">
            <v>8.6029999999999998</v>
          </cell>
          <cell r="S56">
            <v>8.8580000000000005</v>
          </cell>
          <cell r="T56">
            <v>9.1130000000000013</v>
          </cell>
          <cell r="U56">
            <v>9.3680000000000021</v>
          </cell>
          <cell r="V56">
            <v>9.6230000000000029</v>
          </cell>
          <cell r="W56">
            <v>9.8780000000000037</v>
          </cell>
          <cell r="X56">
            <v>10.133000000000004</v>
          </cell>
          <cell r="Y56">
            <v>10.388000000000005</v>
          </cell>
          <cell r="Z56">
            <v>10.643000000000006</v>
          </cell>
          <cell r="AA56">
            <v>10.898000000000007</v>
          </cell>
          <cell r="AB56">
            <v>11.153000000000008</v>
          </cell>
          <cell r="AC56">
            <v>11.408000000000008</v>
          </cell>
          <cell r="AD56">
            <v>11.663000000000009</v>
          </cell>
          <cell r="AE56">
            <v>11.91800000000001</v>
          </cell>
          <cell r="AF56">
            <v>12.17100000000001</v>
          </cell>
          <cell r="AG56">
            <v>12.35000000000001</v>
          </cell>
          <cell r="AH56">
            <v>12.529000000000011</v>
          </cell>
          <cell r="AI56">
            <v>12.708000000000011</v>
          </cell>
          <cell r="AJ56">
            <v>12.887000000000011</v>
          </cell>
          <cell r="AK56">
            <v>13.066000000000011</v>
          </cell>
          <cell r="AL56">
            <v>13.245000000000012</v>
          </cell>
          <cell r="AM56">
            <v>13.424000000000012</v>
          </cell>
          <cell r="AN56">
            <v>13.603000000000012</v>
          </cell>
          <cell r="AO56">
            <v>13.778000000000013</v>
          </cell>
          <cell r="AP56">
            <v>13.796000000000014</v>
          </cell>
          <cell r="AQ56">
            <v>13.814000000000014</v>
          </cell>
          <cell r="AR56">
            <v>13.832000000000015</v>
          </cell>
          <cell r="AS56">
            <v>13.850000000000016</v>
          </cell>
          <cell r="AT56">
            <v>13.868000000000016</v>
          </cell>
          <cell r="AU56">
            <v>13.886000000000017</v>
          </cell>
          <cell r="AV56">
            <v>13.904000000000018</v>
          </cell>
          <cell r="AW56">
            <v>13.918000000000017</v>
          </cell>
          <cell r="AX56">
            <v>15.046000000000017</v>
          </cell>
          <cell r="AY56">
            <v>16.173000000000016</v>
          </cell>
          <cell r="AZ56">
            <v>17.300000000000015</v>
          </cell>
          <cell r="BA56">
            <v>18.427000000000014</v>
          </cell>
          <cell r="BB56">
            <v>19.554000000000013</v>
          </cell>
          <cell r="BC56">
            <v>20.681000000000012</v>
          </cell>
          <cell r="BD56">
            <v>21.80800000000001</v>
          </cell>
          <cell r="BE56">
            <v>22.935000000000009</v>
          </cell>
          <cell r="BF56">
            <v>23.948000000000008</v>
          </cell>
          <cell r="BG56">
            <v>24.961000000000006</v>
          </cell>
          <cell r="BH56">
            <v>25.974000000000004</v>
          </cell>
          <cell r="BI56">
            <v>26.987000000000002</v>
          </cell>
          <cell r="BJ56">
            <v>28</v>
          </cell>
          <cell r="BK56">
            <v>29.012999999999998</v>
          </cell>
          <cell r="BL56">
            <v>30.025999999999996</v>
          </cell>
          <cell r="BM56">
            <v>31.037999999999997</v>
          </cell>
          <cell r="BN56">
            <v>31.990999999999996</v>
          </cell>
          <cell r="BO56">
            <v>32.943999999999996</v>
          </cell>
          <cell r="BP56">
            <v>33.896999999999998</v>
          </cell>
          <cell r="BQ56">
            <v>34.85</v>
          </cell>
          <cell r="BR56">
            <v>35.803000000000004</v>
          </cell>
          <cell r="BS56">
            <v>36.756000000000007</v>
          </cell>
          <cell r="BT56">
            <v>37.70900000000001</v>
          </cell>
          <cell r="BU56">
            <v>38.652000000000008</v>
          </cell>
          <cell r="BV56">
            <v>39.336000000000006</v>
          </cell>
          <cell r="BW56">
            <v>40.017000000000003</v>
          </cell>
          <cell r="BX56">
            <v>40.698</v>
          </cell>
          <cell r="BY56">
            <v>41.378999999999998</v>
          </cell>
          <cell r="BZ56">
            <v>42.059999999999995</v>
          </cell>
          <cell r="CA56">
            <v>42.740999999999993</v>
          </cell>
          <cell r="CB56">
            <v>43.42199999999999</v>
          </cell>
          <cell r="CC56">
            <v>44.102999999999987</v>
          </cell>
          <cell r="CD56">
            <v>44.783999999999985</v>
          </cell>
          <cell r="CE56">
            <v>45.464999999999982</v>
          </cell>
          <cell r="CF56">
            <v>46.371999999999986</v>
          </cell>
          <cell r="CG56">
            <v>48.695999999999984</v>
          </cell>
          <cell r="CH56">
            <v>51.019999999999982</v>
          </cell>
          <cell r="CI56">
            <v>53.34399999999998</v>
          </cell>
          <cell r="CJ56">
            <v>55.667999999999978</v>
          </cell>
          <cell r="CK56">
            <v>57.991999999999976</v>
          </cell>
          <cell r="CL56">
            <v>60.315999999999974</v>
          </cell>
          <cell r="CM56">
            <v>62.639999999999972</v>
          </cell>
          <cell r="CN56">
            <v>64.961999999999975</v>
          </cell>
          <cell r="CO56">
            <v>65.206999999999979</v>
          </cell>
          <cell r="CP56">
            <v>65.451999999999984</v>
          </cell>
          <cell r="CQ56">
            <v>65.696999999999989</v>
          </cell>
          <cell r="CR56">
            <v>65.941999999999993</v>
          </cell>
          <cell r="CS56">
            <v>66.186999999999998</v>
          </cell>
          <cell r="CT56">
            <v>66.432000000000002</v>
          </cell>
          <cell r="CU56">
            <v>66.677000000000007</v>
          </cell>
          <cell r="CV56">
            <v>66.922000000000011</v>
          </cell>
          <cell r="CW56">
            <v>67.167000000000016</v>
          </cell>
          <cell r="CX56">
            <v>67.41200000000002</v>
          </cell>
          <cell r="CY56">
            <v>67.657000000000025</v>
          </cell>
          <cell r="CZ56">
            <v>67.744000000000028</v>
          </cell>
          <cell r="DA56">
            <v>67.831000000000031</v>
          </cell>
          <cell r="DB56">
            <v>67.918000000000035</v>
          </cell>
          <cell r="DC56">
            <v>68.005000000000038</v>
          </cell>
          <cell r="DD56">
            <v>68.092000000000041</v>
          </cell>
          <cell r="DE56">
            <v>68.179000000000045</v>
          </cell>
          <cell r="DF56">
            <v>68.266000000000048</v>
          </cell>
          <cell r="DG56">
            <v>68.353000000000051</v>
          </cell>
          <cell r="DH56">
            <v>68.440000000000055</v>
          </cell>
          <cell r="DI56">
            <v>68.527000000000058</v>
          </cell>
          <cell r="DJ56">
            <v>68.614000000000061</v>
          </cell>
          <cell r="DK56">
            <v>68.701000000000064</v>
          </cell>
          <cell r="DL56">
            <v>68.787000000000063</v>
          </cell>
          <cell r="DM56">
            <v>69.713000000000065</v>
          </cell>
          <cell r="DN56">
            <v>71.622000000000071</v>
          </cell>
          <cell r="DO56">
            <v>73.529000000000067</v>
          </cell>
          <cell r="DP56">
            <v>75.436000000000064</v>
          </cell>
          <cell r="DQ56">
            <v>77.34300000000006</v>
          </cell>
          <cell r="DR56">
            <v>77.713000000000065</v>
          </cell>
          <cell r="DS56">
            <v>78.083000000000069</v>
          </cell>
          <cell r="DT56">
            <v>78.453000000000074</v>
          </cell>
          <cell r="DU56">
            <v>78.823000000000079</v>
          </cell>
          <cell r="DV56">
            <v>79.193000000000083</v>
          </cell>
          <cell r="DW56">
            <v>79.563000000000088</v>
          </cell>
          <cell r="DX56">
            <v>79.933000000000092</v>
          </cell>
          <cell r="DY56">
            <v>80.303000000000097</v>
          </cell>
          <cell r="DZ56">
            <v>80.673000000000101</v>
          </cell>
          <cell r="EA56">
            <v>81.043000000000106</v>
          </cell>
          <cell r="EB56">
            <v>81.41300000000011</v>
          </cell>
          <cell r="EC56">
            <v>81.783000000000115</v>
          </cell>
          <cell r="ED56">
            <v>82.153000000000119</v>
          </cell>
          <cell r="EE56">
            <v>82.523000000000124</v>
          </cell>
          <cell r="EF56">
            <v>82.893000000000129</v>
          </cell>
          <cell r="EG56">
            <v>83.263000000000133</v>
          </cell>
          <cell r="EH56">
            <v>83.624000000000137</v>
          </cell>
          <cell r="EI56">
            <v>83.791000000000139</v>
          </cell>
          <cell r="EJ56">
            <v>83.95500000000014</v>
          </cell>
          <cell r="EK56">
            <v>84.119000000000142</v>
          </cell>
          <cell r="EL56">
            <v>84.283000000000143</v>
          </cell>
          <cell r="EM56">
            <v>84.447000000000145</v>
          </cell>
          <cell r="EN56">
            <v>84.611000000000146</v>
          </cell>
          <cell r="EO56">
            <v>84.775000000000148</v>
          </cell>
          <cell r="EP56">
            <v>84.939000000000149</v>
          </cell>
          <cell r="EQ56">
            <v>85.103000000000151</v>
          </cell>
          <cell r="ER56">
            <v>85.267000000000152</v>
          </cell>
          <cell r="ES56">
            <v>85.431000000000154</v>
          </cell>
          <cell r="ET56">
            <v>85.595000000000155</v>
          </cell>
          <cell r="EU56">
            <v>85.759000000000157</v>
          </cell>
          <cell r="EV56">
            <v>85.923000000000158</v>
          </cell>
          <cell r="EW56">
            <v>86.08700000000016</v>
          </cell>
          <cell r="EX56">
            <v>86.251000000000161</v>
          </cell>
          <cell r="EY56">
            <v>87.764000000000166</v>
          </cell>
          <cell r="EZ56">
            <v>89.09600000000016</v>
          </cell>
          <cell r="FA56">
            <v>90.059000000000154</v>
          </cell>
          <cell r="FB56">
            <v>91.021000000000157</v>
          </cell>
          <cell r="FC56">
            <v>91.84600000000016</v>
          </cell>
          <cell r="FD56">
            <v>92.671000000000163</v>
          </cell>
          <cell r="FE56">
            <v>93.496000000000166</v>
          </cell>
          <cell r="FF56">
            <v>94.321000000000168</v>
          </cell>
          <cell r="FG56">
            <v>95.146000000000171</v>
          </cell>
          <cell r="FH56">
            <v>95.971000000000174</v>
          </cell>
          <cell r="FI56">
            <v>96.009000000000171</v>
          </cell>
          <cell r="FJ56">
            <v>96.045000000000172</v>
          </cell>
          <cell r="FK56">
            <v>96.24700000000017</v>
          </cell>
          <cell r="FL56">
            <v>96.448000000000164</v>
          </cell>
          <cell r="FM56">
            <v>96.649000000000157</v>
          </cell>
          <cell r="FN56">
            <v>96.850000000000151</v>
          </cell>
          <cell r="FO56">
            <v>97.051000000000144</v>
          </cell>
          <cell r="FP56">
            <v>97.252000000000137</v>
          </cell>
          <cell r="FQ56">
            <v>97.302000000000135</v>
          </cell>
          <cell r="FR56">
            <v>97.352000000000132</v>
          </cell>
          <cell r="FS56">
            <v>97.402000000000129</v>
          </cell>
          <cell r="FT56">
            <v>97.452000000000126</v>
          </cell>
          <cell r="FU56">
            <v>97.502000000000123</v>
          </cell>
          <cell r="FV56">
            <v>97.55200000000012</v>
          </cell>
          <cell r="FW56">
            <v>97.602000000000118</v>
          </cell>
          <cell r="FX56">
            <v>97.650000000000119</v>
          </cell>
          <cell r="FY56">
            <v>98.79900000000012</v>
          </cell>
          <cell r="FZ56">
            <v>99.105000000000118</v>
          </cell>
          <cell r="GA56">
            <v>99.30200000000012</v>
          </cell>
          <cell r="GB56">
            <v>99.498000000000118</v>
          </cell>
          <cell r="GC56">
            <v>99.550000000000125</v>
          </cell>
          <cell r="GD56">
            <v>99.600000000000122</v>
          </cell>
          <cell r="GE56">
            <v>99.650000000000119</v>
          </cell>
          <cell r="GF56">
            <v>99.700000000000117</v>
          </cell>
          <cell r="GG56">
            <v>99.750000000000114</v>
          </cell>
          <cell r="GH56">
            <v>99.800000000000111</v>
          </cell>
          <cell r="GI56">
            <v>99.850000000000108</v>
          </cell>
          <cell r="GJ56">
            <v>99.900000000000105</v>
          </cell>
          <cell r="GK56">
            <v>99.950000000000102</v>
          </cell>
          <cell r="GL56">
            <v>100.0000000000001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51"/>
  <sheetViews>
    <sheetView workbookViewId="0">
      <selection activeCell="G19" sqref="G19"/>
    </sheetView>
  </sheetViews>
  <sheetFormatPr defaultRowHeight="15.75"/>
  <cols>
    <col min="1" max="1" width="4.28515625" style="5" customWidth="1"/>
    <col min="2" max="2" width="32.85546875" style="8" customWidth="1"/>
    <col min="3" max="3" width="41.5703125" style="8" customWidth="1"/>
    <col min="4" max="4" width="17.140625" style="4" customWidth="1"/>
    <col min="5" max="5" width="9.140625" style="6"/>
  </cols>
  <sheetData>
    <row r="1" spans="1:5" s="7" customFormat="1" ht="15" customHeight="1" thickBot="1">
      <c r="A1" s="1" t="s">
        <v>0</v>
      </c>
      <c r="B1" s="1" t="s">
        <v>1</v>
      </c>
      <c r="C1" s="1" t="s">
        <v>2</v>
      </c>
      <c r="D1" s="1" t="s">
        <v>3</v>
      </c>
      <c r="E1" s="1" t="s">
        <v>4</v>
      </c>
    </row>
    <row r="2" spans="1:5">
      <c r="A2" s="11" t="s">
        <v>5</v>
      </c>
      <c r="B2" s="12" t="s">
        <v>6</v>
      </c>
      <c r="C2" s="13"/>
      <c r="D2" s="2"/>
      <c r="E2" s="2"/>
    </row>
    <row r="3" spans="1:5">
      <c r="A3" s="2"/>
      <c r="B3" s="13" t="s">
        <v>7</v>
      </c>
      <c r="C3" s="2" t="s">
        <v>8</v>
      </c>
      <c r="D3" s="2">
        <v>1</v>
      </c>
      <c r="E3" s="2" t="s">
        <v>9</v>
      </c>
    </row>
    <row r="4" spans="1:5">
      <c r="A4" s="2"/>
      <c r="B4" s="13"/>
      <c r="C4" s="2"/>
      <c r="D4" s="2"/>
      <c r="E4" s="2"/>
    </row>
    <row r="5" spans="1:5">
      <c r="A5" s="2"/>
      <c r="B5" s="13" t="s">
        <v>10</v>
      </c>
      <c r="C5" s="14" t="s">
        <v>8</v>
      </c>
      <c r="D5" s="14">
        <v>1</v>
      </c>
      <c r="E5" s="14" t="s">
        <v>9</v>
      </c>
    </row>
    <row r="6" spans="1:5">
      <c r="A6" s="2"/>
      <c r="B6" s="13"/>
      <c r="C6" s="13"/>
      <c r="D6" s="2"/>
      <c r="E6" s="2"/>
    </row>
    <row r="7" spans="1:5">
      <c r="A7" s="2"/>
      <c r="B7" s="13" t="s">
        <v>11</v>
      </c>
      <c r="C7" s="13" t="s">
        <v>12</v>
      </c>
      <c r="D7" s="104">
        <v>22943</v>
      </c>
      <c r="E7" s="104" t="s">
        <v>15</v>
      </c>
    </row>
    <row r="8" spans="1:5">
      <c r="A8" s="2"/>
      <c r="B8" s="13"/>
      <c r="C8" s="13" t="s">
        <v>14</v>
      </c>
      <c r="D8" s="104"/>
      <c r="E8" s="104"/>
    </row>
    <row r="9" spans="1:5">
      <c r="A9" s="2"/>
      <c r="B9" s="13"/>
      <c r="C9" s="13" t="s">
        <v>45</v>
      </c>
      <c r="D9" s="104"/>
      <c r="E9" s="104"/>
    </row>
    <row r="10" spans="1:5">
      <c r="A10" s="2"/>
      <c r="B10" s="13"/>
      <c r="C10" s="13"/>
      <c r="D10" s="2"/>
      <c r="E10" s="2"/>
    </row>
    <row r="11" spans="1:5">
      <c r="A11" s="2"/>
      <c r="B11" s="13" t="s">
        <v>16</v>
      </c>
      <c r="C11" s="13" t="s">
        <v>17</v>
      </c>
      <c r="D11" s="104">
        <v>30</v>
      </c>
      <c r="E11" s="104" t="s">
        <v>13</v>
      </c>
    </row>
    <row r="12" spans="1:5">
      <c r="A12" s="2"/>
      <c r="B12" s="13"/>
      <c r="C12" s="13" t="s">
        <v>18</v>
      </c>
      <c r="D12" s="104"/>
      <c r="E12" s="104"/>
    </row>
    <row r="13" spans="1:5">
      <c r="A13" s="2"/>
      <c r="B13" s="13"/>
      <c r="C13" s="13" t="s">
        <v>44</v>
      </c>
      <c r="D13" s="104"/>
      <c r="E13" s="104"/>
    </row>
    <row r="14" spans="1:5">
      <c r="A14" s="2"/>
      <c r="B14" s="13"/>
      <c r="C14" s="13"/>
      <c r="D14" s="2"/>
      <c r="E14" s="2"/>
    </row>
    <row r="15" spans="1:5">
      <c r="A15" s="2"/>
      <c r="B15" s="13"/>
      <c r="C15" s="13"/>
      <c r="D15" s="2"/>
      <c r="E15" s="2"/>
    </row>
    <row r="16" spans="1:5" s="9" customFormat="1">
      <c r="A16" s="11" t="s">
        <v>19</v>
      </c>
      <c r="B16" s="12" t="s">
        <v>20</v>
      </c>
      <c r="C16" s="12"/>
      <c r="D16" s="11"/>
      <c r="E16" s="11"/>
    </row>
    <row r="17" spans="1:5">
      <c r="A17" s="2"/>
      <c r="B17" s="13" t="s">
        <v>22</v>
      </c>
      <c r="C17" s="13" t="s">
        <v>21</v>
      </c>
      <c r="D17" s="106">
        <v>41380.182000000001</v>
      </c>
      <c r="E17" s="104" t="s">
        <v>15</v>
      </c>
    </row>
    <row r="18" spans="1:5">
      <c r="A18" s="2"/>
      <c r="B18" s="13"/>
      <c r="C18" s="13" t="s">
        <v>26</v>
      </c>
      <c r="D18" s="106"/>
      <c r="E18" s="104"/>
    </row>
    <row r="19" spans="1:5">
      <c r="A19" s="2"/>
      <c r="B19" s="13"/>
      <c r="C19" s="13"/>
      <c r="D19" s="2"/>
      <c r="E19" s="2"/>
    </row>
    <row r="20" spans="1:5">
      <c r="A20" s="2"/>
      <c r="B20" s="13" t="s">
        <v>23</v>
      </c>
      <c r="C20" s="13" t="s">
        <v>24</v>
      </c>
      <c r="D20" s="106">
        <v>19815.72</v>
      </c>
      <c r="E20" s="104" t="s">
        <v>15</v>
      </c>
    </row>
    <row r="21" spans="1:5">
      <c r="A21" s="2"/>
      <c r="B21" s="13"/>
      <c r="C21" s="13" t="s">
        <v>48</v>
      </c>
      <c r="D21" s="106"/>
      <c r="E21" s="104"/>
    </row>
    <row r="22" spans="1:5">
      <c r="A22" s="2"/>
      <c r="B22" s="13"/>
      <c r="C22" s="13" t="s">
        <v>47</v>
      </c>
      <c r="D22" s="15"/>
      <c r="E22" s="2"/>
    </row>
    <row r="23" spans="1:5">
      <c r="A23" s="2"/>
      <c r="B23" s="13"/>
      <c r="C23" s="13"/>
      <c r="D23" s="2"/>
      <c r="E23" s="2"/>
    </row>
    <row r="24" spans="1:5">
      <c r="A24" s="2"/>
      <c r="B24" s="13" t="s">
        <v>27</v>
      </c>
      <c r="C24" s="13" t="s">
        <v>28</v>
      </c>
      <c r="D24" s="106">
        <v>21564.462</v>
      </c>
      <c r="E24" s="104" t="s">
        <v>15</v>
      </c>
    </row>
    <row r="25" spans="1:5">
      <c r="A25" s="2"/>
      <c r="B25" s="13"/>
      <c r="C25" s="13" t="s">
        <v>29</v>
      </c>
      <c r="D25" s="106"/>
      <c r="E25" s="104"/>
    </row>
    <row r="26" spans="1:5">
      <c r="A26" s="2"/>
      <c r="B26" s="13"/>
      <c r="C26" s="13" t="s">
        <v>46</v>
      </c>
      <c r="D26" s="2"/>
      <c r="E26" s="2"/>
    </row>
    <row r="27" spans="1:5">
      <c r="A27" s="2"/>
      <c r="B27" s="13"/>
      <c r="C27" s="13"/>
      <c r="D27" s="2"/>
      <c r="E27" s="2"/>
    </row>
    <row r="28" spans="1:5" s="9" customFormat="1">
      <c r="A28" s="11" t="s">
        <v>30</v>
      </c>
      <c r="B28" s="12" t="s">
        <v>31</v>
      </c>
      <c r="C28" s="12"/>
      <c r="D28" s="11"/>
      <c r="E28" s="11"/>
    </row>
    <row r="29" spans="1:5">
      <c r="A29" s="2"/>
      <c r="B29" s="13" t="s">
        <v>39</v>
      </c>
      <c r="C29" s="13" t="s">
        <v>36</v>
      </c>
      <c r="D29" s="105">
        <v>11680.2</v>
      </c>
      <c r="E29" s="104" t="s">
        <v>15</v>
      </c>
    </row>
    <row r="30" spans="1:5">
      <c r="A30" s="2"/>
      <c r="B30" s="13" t="s">
        <v>32</v>
      </c>
      <c r="C30" s="13" t="s">
        <v>37</v>
      </c>
      <c r="D30" s="105"/>
      <c r="E30" s="104"/>
    </row>
    <row r="31" spans="1:5">
      <c r="A31" s="2"/>
      <c r="B31" s="16" t="s">
        <v>33</v>
      </c>
      <c r="C31" s="16" t="s">
        <v>38</v>
      </c>
      <c r="D31" s="105"/>
      <c r="E31" s="104"/>
    </row>
    <row r="32" spans="1:5">
      <c r="A32" s="2"/>
      <c r="B32" s="16" t="s">
        <v>34</v>
      </c>
      <c r="C32" s="16"/>
      <c r="D32" s="105"/>
      <c r="E32" s="104"/>
    </row>
    <row r="33" spans="1:5">
      <c r="A33" s="2"/>
      <c r="B33" s="16" t="s">
        <v>35</v>
      </c>
      <c r="C33" s="16"/>
      <c r="D33" s="105"/>
      <c r="E33" s="104"/>
    </row>
    <row r="34" spans="1:5">
      <c r="A34" s="2"/>
      <c r="B34" s="16"/>
      <c r="C34" s="16"/>
      <c r="D34" s="17"/>
      <c r="E34" s="18"/>
    </row>
    <row r="35" spans="1:5">
      <c r="A35" s="2"/>
      <c r="B35" s="16" t="s">
        <v>40</v>
      </c>
      <c r="C35" s="13" t="s">
        <v>36</v>
      </c>
      <c r="D35" s="105">
        <v>8760.15</v>
      </c>
      <c r="E35" s="104" t="s">
        <v>15</v>
      </c>
    </row>
    <row r="36" spans="1:5">
      <c r="A36" s="2"/>
      <c r="B36" s="13" t="s">
        <v>32</v>
      </c>
      <c r="C36" s="13" t="s">
        <v>42</v>
      </c>
      <c r="D36" s="105"/>
      <c r="E36" s="104"/>
    </row>
    <row r="37" spans="1:5">
      <c r="A37" s="2"/>
      <c r="B37" s="16" t="s">
        <v>33</v>
      </c>
      <c r="C37" s="16" t="s">
        <v>43</v>
      </c>
      <c r="D37" s="105"/>
      <c r="E37" s="104"/>
    </row>
    <row r="38" spans="1:5">
      <c r="A38" s="2"/>
      <c r="B38" s="16" t="s">
        <v>34</v>
      </c>
      <c r="C38" s="16"/>
      <c r="D38" s="105"/>
      <c r="E38" s="104"/>
    </row>
    <row r="39" spans="1:5">
      <c r="A39" s="2"/>
      <c r="B39" s="16" t="s">
        <v>41</v>
      </c>
      <c r="C39" s="16"/>
      <c r="D39" s="105"/>
      <c r="E39" s="104"/>
    </row>
    <row r="40" spans="1:5">
      <c r="A40" s="2"/>
      <c r="B40" s="16"/>
      <c r="C40" s="16"/>
      <c r="D40" s="17"/>
      <c r="E40" s="18"/>
    </row>
    <row r="41" spans="1:5">
      <c r="A41" s="2"/>
      <c r="B41" s="13" t="s">
        <v>49</v>
      </c>
      <c r="C41" s="13" t="s">
        <v>36</v>
      </c>
      <c r="D41" s="105">
        <v>10512.18</v>
      </c>
      <c r="E41" s="104" t="s">
        <v>15</v>
      </c>
    </row>
    <row r="42" spans="1:5">
      <c r="A42" s="2"/>
      <c r="B42" s="13" t="s">
        <v>32</v>
      </c>
      <c r="C42" s="13" t="s">
        <v>52</v>
      </c>
      <c r="D42" s="105"/>
      <c r="E42" s="104"/>
    </row>
    <row r="43" spans="1:5">
      <c r="A43" s="2"/>
      <c r="B43" s="16" t="s">
        <v>33</v>
      </c>
      <c r="C43" s="16" t="s">
        <v>53</v>
      </c>
      <c r="D43" s="105"/>
      <c r="E43" s="104"/>
    </row>
    <row r="44" spans="1:5">
      <c r="A44" s="2"/>
      <c r="B44" s="16" t="s">
        <v>34</v>
      </c>
      <c r="C44" s="16"/>
      <c r="D44" s="105"/>
      <c r="E44" s="104"/>
    </row>
    <row r="45" spans="1:5">
      <c r="A45" s="2"/>
      <c r="B45" s="16" t="s">
        <v>50</v>
      </c>
      <c r="C45" s="16"/>
      <c r="D45" s="105"/>
      <c r="E45" s="104"/>
    </row>
    <row r="46" spans="1:5">
      <c r="A46" s="2"/>
      <c r="B46" s="16"/>
      <c r="C46" s="16"/>
      <c r="D46" s="17"/>
      <c r="E46" s="18"/>
    </row>
    <row r="47" spans="1:5">
      <c r="A47" s="2"/>
      <c r="B47" s="16" t="s">
        <v>56</v>
      </c>
      <c r="C47" s="13" t="s">
        <v>36</v>
      </c>
      <c r="D47" s="105">
        <v>4672.08</v>
      </c>
      <c r="E47" s="104" t="s">
        <v>15</v>
      </c>
    </row>
    <row r="48" spans="1:5">
      <c r="A48" s="2"/>
      <c r="B48" s="13" t="s">
        <v>32</v>
      </c>
      <c r="C48" s="13" t="s">
        <v>54</v>
      </c>
      <c r="D48" s="105"/>
      <c r="E48" s="104"/>
    </row>
    <row r="49" spans="1:5">
      <c r="A49" s="2"/>
      <c r="B49" s="16" t="s">
        <v>33</v>
      </c>
      <c r="C49" s="16" t="s">
        <v>55</v>
      </c>
      <c r="D49" s="105"/>
      <c r="E49" s="104"/>
    </row>
    <row r="50" spans="1:5">
      <c r="A50" s="2"/>
      <c r="B50" s="16" t="s">
        <v>34</v>
      </c>
      <c r="C50" s="16"/>
      <c r="D50" s="105"/>
      <c r="E50" s="104"/>
    </row>
    <row r="51" spans="1:5">
      <c r="A51" s="2"/>
      <c r="B51" s="16" t="s">
        <v>51</v>
      </c>
      <c r="C51" s="16"/>
      <c r="D51" s="105"/>
      <c r="E51" s="104"/>
    </row>
    <row r="52" spans="1:5">
      <c r="A52" s="2"/>
      <c r="B52" s="16"/>
      <c r="C52" s="16"/>
      <c r="D52" s="2"/>
      <c r="E52" s="3"/>
    </row>
    <row r="53" spans="1:5">
      <c r="A53" s="2"/>
      <c r="B53" s="16" t="s">
        <v>57</v>
      </c>
      <c r="C53" s="13" t="s">
        <v>36</v>
      </c>
      <c r="D53" s="105">
        <v>4080.07</v>
      </c>
      <c r="E53" s="104" t="s">
        <v>15</v>
      </c>
    </row>
    <row r="54" spans="1:5">
      <c r="A54" s="2"/>
      <c r="B54" s="13" t="s">
        <v>32</v>
      </c>
      <c r="C54" s="13" t="s">
        <v>62</v>
      </c>
      <c r="D54" s="105"/>
      <c r="E54" s="104"/>
    </row>
    <row r="55" spans="1:5">
      <c r="A55" s="2"/>
      <c r="B55" s="16" t="s">
        <v>33</v>
      </c>
      <c r="C55" s="16" t="s">
        <v>63</v>
      </c>
      <c r="D55" s="105"/>
      <c r="E55" s="104"/>
    </row>
    <row r="56" spans="1:5">
      <c r="A56" s="2"/>
      <c r="B56" s="16" t="s">
        <v>34</v>
      </c>
      <c r="C56" s="16"/>
      <c r="D56" s="105"/>
      <c r="E56" s="104"/>
    </row>
    <row r="57" spans="1:5">
      <c r="A57" s="2"/>
      <c r="B57" s="16" t="s">
        <v>58</v>
      </c>
      <c r="C57" s="16"/>
      <c r="D57" s="105"/>
      <c r="E57" s="104"/>
    </row>
    <row r="58" spans="1:5">
      <c r="A58" s="2"/>
      <c r="B58" s="16"/>
      <c r="C58" s="16"/>
      <c r="D58" s="17"/>
      <c r="E58" s="18"/>
    </row>
    <row r="59" spans="1:5">
      <c r="A59" s="2"/>
      <c r="B59" s="13" t="s">
        <v>59</v>
      </c>
      <c r="C59" s="13" t="s">
        <v>64</v>
      </c>
      <c r="D59" s="105">
        <v>47304.81</v>
      </c>
      <c r="E59" s="104" t="s">
        <v>70</v>
      </c>
    </row>
    <row r="60" spans="1:5">
      <c r="A60" s="2"/>
      <c r="B60" s="13" t="s">
        <v>32</v>
      </c>
      <c r="C60" s="13" t="s">
        <v>65</v>
      </c>
      <c r="D60" s="105"/>
      <c r="E60" s="104"/>
    </row>
    <row r="61" spans="1:5">
      <c r="A61" s="2"/>
      <c r="B61" s="16" t="s">
        <v>33</v>
      </c>
      <c r="C61" s="16" t="s">
        <v>66</v>
      </c>
      <c r="D61" s="105"/>
      <c r="E61" s="104"/>
    </row>
    <row r="62" spans="1:5">
      <c r="A62" s="2"/>
      <c r="B62" s="16" t="s">
        <v>34</v>
      </c>
      <c r="C62" s="16"/>
      <c r="D62" s="105"/>
      <c r="E62" s="104"/>
    </row>
    <row r="63" spans="1:5">
      <c r="A63" s="2"/>
      <c r="B63" s="16" t="s">
        <v>61</v>
      </c>
      <c r="C63" s="16"/>
      <c r="D63" s="105"/>
      <c r="E63" s="104"/>
    </row>
    <row r="64" spans="1:5">
      <c r="A64" s="2"/>
      <c r="B64" s="16"/>
      <c r="C64" s="16"/>
      <c r="D64" s="17"/>
      <c r="E64" s="18"/>
    </row>
    <row r="65" spans="1:5">
      <c r="A65" s="2"/>
      <c r="B65" s="16" t="s">
        <v>60</v>
      </c>
      <c r="C65" s="13" t="s">
        <v>67</v>
      </c>
      <c r="D65" s="105">
        <v>94609.62</v>
      </c>
      <c r="E65" s="104" t="s">
        <v>70</v>
      </c>
    </row>
    <row r="66" spans="1:5">
      <c r="A66" s="2"/>
      <c r="B66" s="13" t="s">
        <v>32</v>
      </c>
      <c r="C66" s="13" t="s">
        <v>68</v>
      </c>
      <c r="D66" s="105"/>
      <c r="E66" s="104"/>
    </row>
    <row r="67" spans="1:5">
      <c r="A67" s="2"/>
      <c r="B67" s="16" t="s">
        <v>33</v>
      </c>
      <c r="C67" s="16" t="s">
        <v>69</v>
      </c>
      <c r="D67" s="105"/>
      <c r="E67" s="104"/>
    </row>
    <row r="68" spans="1:5">
      <c r="A68" s="2"/>
      <c r="B68" s="16" t="s">
        <v>34</v>
      </c>
      <c r="C68" s="16"/>
      <c r="D68" s="105"/>
      <c r="E68" s="104"/>
    </row>
    <row r="69" spans="1:5">
      <c r="A69" s="2"/>
      <c r="B69" s="16" t="s">
        <v>61</v>
      </c>
      <c r="C69" s="16"/>
      <c r="D69" s="105"/>
      <c r="E69" s="104"/>
    </row>
    <row r="70" spans="1:5">
      <c r="A70" s="2"/>
      <c r="B70" s="16"/>
      <c r="C70" s="16"/>
      <c r="D70" s="2"/>
      <c r="E70" s="3"/>
    </row>
    <row r="71" spans="1:5">
      <c r="A71" s="2"/>
      <c r="B71" s="16"/>
      <c r="C71" s="16"/>
      <c r="D71" s="2"/>
      <c r="E71" s="3"/>
    </row>
    <row r="72" spans="1:5">
      <c r="A72" s="2"/>
      <c r="B72" s="16"/>
      <c r="C72" s="16"/>
      <c r="D72" s="2"/>
      <c r="E72" s="3"/>
    </row>
    <row r="73" spans="1:5">
      <c r="A73" s="2"/>
      <c r="B73" s="16"/>
      <c r="C73" s="16"/>
      <c r="D73" s="2"/>
      <c r="E73" s="3"/>
    </row>
    <row r="74" spans="1:5">
      <c r="A74" s="2"/>
      <c r="B74" s="16"/>
      <c r="C74" s="16"/>
      <c r="D74" s="2"/>
      <c r="E74" s="3"/>
    </row>
    <row r="75" spans="1:5">
      <c r="A75" s="2"/>
      <c r="B75" s="16"/>
      <c r="C75" s="16"/>
      <c r="D75" s="2"/>
      <c r="E75" s="3"/>
    </row>
    <row r="76" spans="1:5">
      <c r="A76" s="2"/>
      <c r="B76" s="16"/>
      <c r="C76" s="16"/>
      <c r="D76" s="2"/>
      <c r="E76" s="3"/>
    </row>
    <row r="77" spans="1:5">
      <c r="A77" s="2"/>
      <c r="B77" s="16"/>
      <c r="C77" s="16"/>
      <c r="D77" s="2"/>
      <c r="E77" s="3"/>
    </row>
    <row r="78" spans="1:5">
      <c r="A78" s="2"/>
      <c r="B78" s="16"/>
      <c r="C78" s="16"/>
      <c r="D78" s="2"/>
      <c r="E78" s="3"/>
    </row>
    <row r="79" spans="1:5">
      <c r="A79" s="2"/>
      <c r="B79" s="16"/>
      <c r="C79" s="16"/>
      <c r="D79" s="2"/>
      <c r="E79" s="3"/>
    </row>
    <row r="80" spans="1:5">
      <c r="A80" s="2"/>
      <c r="B80" s="16"/>
      <c r="C80" s="16"/>
      <c r="D80" s="2"/>
      <c r="E80" s="3"/>
    </row>
    <row r="81" spans="1:5">
      <c r="A81" s="2"/>
      <c r="B81" s="16"/>
      <c r="C81" s="16"/>
      <c r="D81" s="2"/>
      <c r="E81" s="3"/>
    </row>
    <row r="82" spans="1:5">
      <c r="A82" s="2"/>
      <c r="B82" s="16"/>
      <c r="C82" s="16"/>
      <c r="D82" s="2"/>
      <c r="E82" s="3"/>
    </row>
    <row r="83" spans="1:5">
      <c r="A83" s="2"/>
      <c r="B83" s="16" t="s">
        <v>77</v>
      </c>
      <c r="C83" s="13" t="s">
        <v>80</v>
      </c>
      <c r="D83" s="105">
        <v>6674.4</v>
      </c>
      <c r="E83" s="104" t="s">
        <v>15</v>
      </c>
    </row>
    <row r="84" spans="1:5">
      <c r="A84" s="2"/>
      <c r="B84" s="16" t="s">
        <v>33</v>
      </c>
      <c r="C84" s="13" t="s">
        <v>72</v>
      </c>
      <c r="D84" s="105"/>
      <c r="E84" s="104"/>
    </row>
    <row r="85" spans="1:5">
      <c r="A85" s="2"/>
      <c r="B85" s="16" t="s">
        <v>71</v>
      </c>
      <c r="C85" s="16" t="s">
        <v>73</v>
      </c>
      <c r="D85" s="105"/>
      <c r="E85" s="104"/>
    </row>
    <row r="86" spans="1:5">
      <c r="A86" s="2"/>
      <c r="B86" s="16" t="s">
        <v>35</v>
      </c>
      <c r="C86" s="16"/>
      <c r="D86" s="105"/>
      <c r="E86" s="104"/>
    </row>
    <row r="87" spans="1:5">
      <c r="A87" s="2"/>
      <c r="B87" s="16"/>
      <c r="C87" s="16"/>
      <c r="D87" s="17"/>
      <c r="E87" s="18"/>
    </row>
    <row r="88" spans="1:5">
      <c r="A88" s="2"/>
      <c r="B88" s="16"/>
      <c r="C88" s="16"/>
      <c r="D88" s="2"/>
      <c r="E88" s="3"/>
    </row>
    <row r="89" spans="1:5" s="9" customFormat="1">
      <c r="A89" s="11" t="s">
        <v>74</v>
      </c>
      <c r="B89" s="19" t="s">
        <v>75</v>
      </c>
      <c r="C89" s="19"/>
      <c r="D89" s="11"/>
      <c r="E89" s="20"/>
    </row>
    <row r="90" spans="1:5">
      <c r="A90" s="2"/>
      <c r="B90" s="16" t="s">
        <v>76</v>
      </c>
      <c r="C90" s="16" t="s">
        <v>78</v>
      </c>
      <c r="D90" s="104">
        <v>8343</v>
      </c>
      <c r="E90" s="104" t="s">
        <v>25</v>
      </c>
    </row>
    <row r="91" spans="1:5">
      <c r="A91" s="2"/>
      <c r="B91" s="16"/>
      <c r="C91" s="16" t="s">
        <v>79</v>
      </c>
      <c r="D91" s="104"/>
      <c r="E91" s="104"/>
    </row>
    <row r="92" spans="1:5">
      <c r="A92" s="2"/>
      <c r="B92" s="16"/>
      <c r="C92" s="16"/>
      <c r="D92" s="2"/>
      <c r="E92" s="3"/>
    </row>
    <row r="93" spans="1:5">
      <c r="A93" s="2"/>
      <c r="B93" s="16" t="s">
        <v>81</v>
      </c>
      <c r="C93" s="16" t="s">
        <v>82</v>
      </c>
      <c r="D93" s="107">
        <v>1058</v>
      </c>
      <c r="E93" s="104" t="s">
        <v>13</v>
      </c>
    </row>
    <row r="94" spans="1:5">
      <c r="A94" s="2"/>
      <c r="B94" s="16"/>
      <c r="C94" s="16" t="s">
        <v>83</v>
      </c>
      <c r="D94" s="104"/>
      <c r="E94" s="104"/>
    </row>
    <row r="95" spans="1:5">
      <c r="A95" s="2"/>
      <c r="B95" s="16"/>
      <c r="C95" s="16" t="s">
        <v>86</v>
      </c>
      <c r="D95" s="104"/>
      <c r="E95" s="104"/>
    </row>
    <row r="96" spans="1:5">
      <c r="A96" s="2"/>
      <c r="B96" s="16"/>
      <c r="C96" s="16" t="s">
        <v>84</v>
      </c>
      <c r="D96" s="104"/>
      <c r="E96" s="104"/>
    </row>
    <row r="97" spans="1:5">
      <c r="A97" s="2"/>
      <c r="B97" s="16"/>
      <c r="C97" s="16" t="s">
        <v>85</v>
      </c>
      <c r="D97" s="104"/>
      <c r="E97" s="104"/>
    </row>
    <row r="98" spans="1:5">
      <c r="A98" s="2"/>
      <c r="B98" s="16"/>
      <c r="C98" s="16"/>
      <c r="D98" s="2"/>
      <c r="E98" s="3"/>
    </row>
    <row r="99" spans="1:5">
      <c r="A99" s="2"/>
      <c r="B99" s="16"/>
      <c r="C99" s="16" t="s">
        <v>87</v>
      </c>
      <c r="D99" s="106">
        <v>8826.8940000000002</v>
      </c>
      <c r="E99" s="104" t="s">
        <v>15</v>
      </c>
    </row>
    <row r="100" spans="1:5">
      <c r="A100" s="2"/>
      <c r="B100" s="16"/>
      <c r="C100" s="16" t="s">
        <v>88</v>
      </c>
      <c r="D100" s="106"/>
      <c r="E100" s="104"/>
    </row>
    <row r="101" spans="1:5">
      <c r="A101" s="2"/>
      <c r="B101" s="16"/>
      <c r="C101" s="16" t="s">
        <v>89</v>
      </c>
      <c r="D101" s="106"/>
      <c r="E101" s="104"/>
    </row>
    <row r="102" spans="1:5">
      <c r="A102" s="2"/>
      <c r="B102" s="16"/>
      <c r="C102" s="16" t="s">
        <v>90</v>
      </c>
      <c r="D102" s="106"/>
      <c r="E102" s="104"/>
    </row>
    <row r="103" spans="1:5">
      <c r="A103" s="2"/>
      <c r="B103" s="16"/>
      <c r="C103" s="16"/>
      <c r="D103" s="2"/>
      <c r="E103" s="3"/>
    </row>
    <row r="104" spans="1:5" s="9" customFormat="1">
      <c r="A104" s="11" t="s">
        <v>91</v>
      </c>
      <c r="B104" s="19" t="s">
        <v>99</v>
      </c>
      <c r="C104" s="19"/>
      <c r="D104" s="11"/>
      <c r="E104" s="20"/>
    </row>
    <row r="105" spans="1:5" s="10" customFormat="1">
      <c r="A105" s="2"/>
      <c r="B105" s="16" t="s">
        <v>100</v>
      </c>
      <c r="C105" s="16"/>
      <c r="D105" s="2"/>
      <c r="E105" s="3"/>
    </row>
    <row r="106" spans="1:5">
      <c r="A106" s="2"/>
      <c r="B106" s="16" t="s">
        <v>101</v>
      </c>
      <c r="C106" s="16" t="s">
        <v>92</v>
      </c>
      <c r="D106" s="105">
        <v>3.11</v>
      </c>
      <c r="E106" s="104" t="s">
        <v>15</v>
      </c>
    </row>
    <row r="107" spans="1:5">
      <c r="A107" s="2"/>
      <c r="B107" s="16"/>
      <c r="C107" s="16" t="s">
        <v>93</v>
      </c>
      <c r="D107" s="105"/>
      <c r="E107" s="104"/>
    </row>
    <row r="108" spans="1:5">
      <c r="A108" s="2"/>
      <c r="B108" s="16"/>
      <c r="C108" s="16" t="s">
        <v>94</v>
      </c>
      <c r="D108" s="105"/>
      <c r="E108" s="104"/>
    </row>
    <row r="109" spans="1:5">
      <c r="A109" s="2"/>
      <c r="B109" s="16"/>
      <c r="C109" s="16" t="s">
        <v>95</v>
      </c>
      <c r="D109" s="105"/>
      <c r="E109" s="104"/>
    </row>
    <row r="110" spans="1:5">
      <c r="A110" s="2"/>
      <c r="B110" s="16"/>
      <c r="C110" s="16"/>
      <c r="D110" s="2"/>
      <c r="E110" s="3"/>
    </row>
    <row r="111" spans="1:5">
      <c r="A111" s="2"/>
      <c r="B111" s="16"/>
      <c r="C111" s="16"/>
      <c r="D111" s="2"/>
      <c r="E111" s="3"/>
    </row>
    <row r="112" spans="1:5">
      <c r="A112" s="2"/>
      <c r="B112" s="16"/>
      <c r="C112" s="16"/>
      <c r="D112" s="2"/>
      <c r="E112" s="3"/>
    </row>
    <row r="113" spans="1:5">
      <c r="A113" s="2"/>
      <c r="B113" s="16" t="s">
        <v>96</v>
      </c>
      <c r="C113" s="16" t="s">
        <v>97</v>
      </c>
      <c r="D113" s="107">
        <v>24880</v>
      </c>
      <c r="E113" s="104" t="s">
        <v>15</v>
      </c>
    </row>
    <row r="114" spans="1:5">
      <c r="A114" s="2"/>
      <c r="B114" s="16"/>
      <c r="C114" s="16" t="s">
        <v>98</v>
      </c>
      <c r="D114" s="104"/>
      <c r="E114" s="104"/>
    </row>
    <row r="115" spans="1:5">
      <c r="A115" s="2"/>
      <c r="B115" s="16"/>
      <c r="C115" s="16" t="s">
        <v>114</v>
      </c>
      <c r="D115" s="104"/>
      <c r="E115" s="104"/>
    </row>
    <row r="116" spans="1:5">
      <c r="A116" s="2"/>
      <c r="B116" s="16"/>
      <c r="C116" s="16"/>
      <c r="D116" s="2"/>
      <c r="E116" s="18"/>
    </row>
    <row r="117" spans="1:5">
      <c r="A117" s="2"/>
      <c r="B117" s="16" t="s">
        <v>102</v>
      </c>
      <c r="C117" s="16" t="s">
        <v>103</v>
      </c>
      <c r="D117" s="107">
        <v>56320</v>
      </c>
      <c r="E117" s="104" t="s">
        <v>15</v>
      </c>
    </row>
    <row r="118" spans="1:5">
      <c r="A118" s="2"/>
      <c r="B118" s="16"/>
      <c r="C118" s="16" t="s">
        <v>105</v>
      </c>
      <c r="D118" s="104"/>
      <c r="E118" s="104"/>
    </row>
    <row r="119" spans="1:5">
      <c r="A119" s="2"/>
      <c r="B119" s="16"/>
      <c r="C119" s="16" t="s">
        <v>104</v>
      </c>
      <c r="D119" s="104"/>
      <c r="E119" s="104"/>
    </row>
    <row r="120" spans="1:5">
      <c r="A120" s="2"/>
      <c r="B120" s="16"/>
      <c r="C120" s="16"/>
      <c r="D120" s="2"/>
      <c r="E120" s="3"/>
    </row>
    <row r="121" spans="1:5">
      <c r="A121" s="2"/>
      <c r="B121" s="16"/>
      <c r="C121" s="16"/>
      <c r="D121" s="2"/>
      <c r="E121" s="3"/>
    </row>
    <row r="122" spans="1:5">
      <c r="A122" s="2"/>
      <c r="B122" s="16"/>
      <c r="C122" s="16"/>
      <c r="D122" s="2"/>
      <c r="E122" s="3"/>
    </row>
    <row r="123" spans="1:5">
      <c r="A123" s="2"/>
      <c r="B123" s="16"/>
      <c r="C123" s="16"/>
      <c r="D123" s="2"/>
      <c r="E123" s="3"/>
    </row>
    <row r="124" spans="1:5">
      <c r="A124" s="2"/>
      <c r="B124" s="16"/>
      <c r="C124" s="16"/>
      <c r="D124" s="2"/>
      <c r="E124" s="3"/>
    </row>
    <row r="125" spans="1:5">
      <c r="A125" s="2"/>
      <c r="B125" s="16"/>
      <c r="C125" s="16"/>
      <c r="D125" s="2"/>
      <c r="E125" s="3"/>
    </row>
    <row r="126" spans="1:5">
      <c r="A126" s="2"/>
      <c r="B126" s="16"/>
      <c r="C126" s="16"/>
      <c r="D126" s="2"/>
      <c r="E126" s="3"/>
    </row>
    <row r="127" spans="1:5">
      <c r="A127" s="2"/>
      <c r="B127" s="16"/>
      <c r="C127" s="16"/>
      <c r="D127" s="2"/>
      <c r="E127" s="3"/>
    </row>
    <row r="128" spans="1:5">
      <c r="A128" s="2"/>
      <c r="B128" s="16" t="s">
        <v>106</v>
      </c>
      <c r="C128" s="16" t="s">
        <v>107</v>
      </c>
      <c r="D128" s="107">
        <v>7040</v>
      </c>
      <c r="E128" s="108" t="s">
        <v>15</v>
      </c>
    </row>
    <row r="129" spans="1:5">
      <c r="A129" s="2"/>
      <c r="B129" s="16"/>
      <c r="C129" s="16" t="s">
        <v>108</v>
      </c>
      <c r="D129" s="107"/>
      <c r="E129" s="108"/>
    </row>
    <row r="130" spans="1:5">
      <c r="A130" s="2"/>
      <c r="B130" s="16"/>
      <c r="C130" s="16" t="s">
        <v>109</v>
      </c>
      <c r="D130" s="18"/>
      <c r="E130" s="21"/>
    </row>
    <row r="131" spans="1:5">
      <c r="A131" s="2"/>
      <c r="B131" s="16"/>
      <c r="C131" s="16"/>
      <c r="D131" s="2"/>
      <c r="E131" s="3"/>
    </row>
    <row r="132" spans="1:5">
      <c r="A132" s="2"/>
      <c r="B132" s="16"/>
      <c r="C132" s="16"/>
      <c r="D132" s="2"/>
      <c r="E132" s="3"/>
    </row>
    <row r="133" spans="1:5">
      <c r="A133" s="2"/>
      <c r="B133" s="16"/>
      <c r="C133" s="16"/>
      <c r="D133" s="2"/>
      <c r="E133" s="3"/>
    </row>
    <row r="134" spans="1:5">
      <c r="A134" s="2"/>
      <c r="B134" s="16"/>
      <c r="C134" s="16"/>
      <c r="D134" s="2"/>
      <c r="E134" s="3"/>
    </row>
    <row r="135" spans="1:5">
      <c r="A135" s="2"/>
      <c r="B135" s="16"/>
      <c r="C135" s="16"/>
      <c r="D135" s="2"/>
      <c r="E135" s="3"/>
    </row>
    <row r="136" spans="1:5">
      <c r="A136" s="2"/>
      <c r="B136" s="16"/>
      <c r="C136" s="16"/>
      <c r="D136" s="2"/>
      <c r="E136" s="3"/>
    </row>
    <row r="137" spans="1:5">
      <c r="A137" s="2"/>
      <c r="B137" s="16" t="s">
        <v>110</v>
      </c>
      <c r="C137" s="16" t="s">
        <v>111</v>
      </c>
      <c r="D137" s="107">
        <v>24400</v>
      </c>
      <c r="E137" s="104" t="s">
        <v>15</v>
      </c>
    </row>
    <row r="138" spans="1:5">
      <c r="A138" s="2"/>
      <c r="B138" s="16"/>
      <c r="C138" s="16" t="s">
        <v>112</v>
      </c>
      <c r="D138" s="104"/>
      <c r="E138" s="104"/>
    </row>
    <row r="139" spans="1:5">
      <c r="A139" s="2"/>
      <c r="B139" s="16"/>
      <c r="C139" s="16" t="s">
        <v>113</v>
      </c>
      <c r="D139" s="104"/>
      <c r="E139" s="104"/>
    </row>
    <row r="140" spans="1:5">
      <c r="A140" s="2"/>
      <c r="B140" s="16"/>
      <c r="C140" s="22" t="s">
        <v>115</v>
      </c>
      <c r="D140" s="104"/>
      <c r="E140" s="104"/>
    </row>
    <row r="141" spans="1:5">
      <c r="A141" s="2"/>
      <c r="B141" s="16"/>
      <c r="C141" s="16" t="s">
        <v>116</v>
      </c>
      <c r="D141" s="104"/>
      <c r="E141" s="104"/>
    </row>
    <row r="142" spans="1:5">
      <c r="A142" s="2"/>
      <c r="B142" s="16"/>
      <c r="C142" s="16"/>
      <c r="D142" s="2"/>
      <c r="E142" s="3"/>
    </row>
    <row r="143" spans="1:5">
      <c r="A143" s="2"/>
      <c r="B143" s="16" t="s">
        <v>117</v>
      </c>
      <c r="C143" s="16" t="s">
        <v>118</v>
      </c>
      <c r="D143" s="104">
        <v>88</v>
      </c>
      <c r="E143" s="104" t="s">
        <v>121</v>
      </c>
    </row>
    <row r="144" spans="1:5">
      <c r="A144" s="2"/>
      <c r="B144" s="16"/>
      <c r="C144" s="16" t="s">
        <v>119</v>
      </c>
      <c r="D144" s="104"/>
      <c r="E144" s="104"/>
    </row>
    <row r="145" spans="1:5">
      <c r="A145" s="2"/>
      <c r="B145" s="16"/>
      <c r="C145" s="16" t="s">
        <v>120</v>
      </c>
      <c r="D145" s="104"/>
      <c r="E145" s="104"/>
    </row>
    <row r="146" spans="1:5">
      <c r="A146" s="2"/>
      <c r="B146" s="16"/>
      <c r="C146" s="16"/>
      <c r="D146" s="2"/>
      <c r="E146" s="3"/>
    </row>
    <row r="147" spans="1:5" s="9" customFormat="1">
      <c r="A147" s="11" t="s">
        <v>122</v>
      </c>
      <c r="B147" s="19" t="s">
        <v>123</v>
      </c>
      <c r="C147" s="19"/>
      <c r="D147" s="11"/>
      <c r="E147" s="20"/>
    </row>
    <row r="148" spans="1:5">
      <c r="A148" s="2"/>
      <c r="B148" s="16" t="s">
        <v>124</v>
      </c>
      <c r="C148" s="2" t="s">
        <v>8</v>
      </c>
      <c r="D148" s="2">
        <v>1</v>
      </c>
      <c r="E148" s="2" t="s">
        <v>9</v>
      </c>
    </row>
    <row r="149" spans="1:5">
      <c r="A149" s="2"/>
      <c r="B149" s="16"/>
      <c r="C149" s="2"/>
      <c r="D149" s="2"/>
      <c r="E149" s="2"/>
    </row>
    <row r="150" spans="1:5">
      <c r="A150" s="2"/>
      <c r="B150" s="16" t="s">
        <v>125</v>
      </c>
      <c r="C150" s="2" t="s">
        <v>8</v>
      </c>
      <c r="D150" s="2">
        <v>1</v>
      </c>
      <c r="E150" s="2" t="s">
        <v>9</v>
      </c>
    </row>
    <row r="151" spans="1:5">
      <c r="A151" s="2"/>
      <c r="B151" s="16"/>
      <c r="C151" s="16"/>
      <c r="D151" s="2"/>
      <c r="E151" s="3"/>
    </row>
  </sheetData>
  <mergeCells count="44">
    <mergeCell ref="D143:D145"/>
    <mergeCell ref="E143:E145"/>
    <mergeCell ref="D128:D129"/>
    <mergeCell ref="E128:E129"/>
    <mergeCell ref="D137:D141"/>
    <mergeCell ref="E137:E141"/>
    <mergeCell ref="D106:D109"/>
    <mergeCell ref="E106:E109"/>
    <mergeCell ref="E113:E115"/>
    <mergeCell ref="D113:D115"/>
    <mergeCell ref="D117:D119"/>
    <mergeCell ref="E117:E119"/>
    <mergeCell ref="D90:D91"/>
    <mergeCell ref="E90:E91"/>
    <mergeCell ref="E93:E97"/>
    <mergeCell ref="D93:D97"/>
    <mergeCell ref="D99:D102"/>
    <mergeCell ref="E99:E102"/>
    <mergeCell ref="D83:D86"/>
    <mergeCell ref="E83:E86"/>
    <mergeCell ref="D47:D51"/>
    <mergeCell ref="E47:E51"/>
    <mergeCell ref="D53:D57"/>
    <mergeCell ref="E53:E57"/>
    <mergeCell ref="D59:D63"/>
    <mergeCell ref="E59:E63"/>
    <mergeCell ref="D35:D39"/>
    <mergeCell ref="E35:E39"/>
    <mergeCell ref="D41:D45"/>
    <mergeCell ref="E41:E45"/>
    <mergeCell ref="D65:D69"/>
    <mergeCell ref="E65:E69"/>
    <mergeCell ref="D7:D9"/>
    <mergeCell ref="E7:E9"/>
    <mergeCell ref="E11:E13"/>
    <mergeCell ref="D11:D13"/>
    <mergeCell ref="D29:D33"/>
    <mergeCell ref="E29:E33"/>
    <mergeCell ref="D17:D18"/>
    <mergeCell ref="E17:E18"/>
    <mergeCell ref="D20:D21"/>
    <mergeCell ref="E20:E21"/>
    <mergeCell ref="D24:D25"/>
    <mergeCell ref="E24:E25"/>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J43"/>
  <sheetViews>
    <sheetView topLeftCell="A10" zoomScale="80" zoomScaleNormal="80" workbookViewId="0">
      <selection activeCell="B40" sqref="B40"/>
    </sheetView>
  </sheetViews>
  <sheetFormatPr defaultRowHeight="15.75"/>
  <cols>
    <col min="1" max="1" width="5.7109375" style="31" customWidth="1"/>
    <col min="2" max="2" width="42.85546875" style="30" customWidth="1"/>
    <col min="3" max="4" width="12.85546875" style="31" customWidth="1"/>
    <col min="5" max="5" width="17.140625" style="31" customWidth="1"/>
    <col min="6" max="6" width="22.85546875" style="31" customWidth="1"/>
    <col min="7" max="7" width="9.140625" style="26"/>
    <col min="8" max="8" width="5.7109375" style="24" customWidth="1"/>
    <col min="9" max="9" width="42.7109375" style="24" customWidth="1"/>
    <col min="10" max="10" width="21.42578125" style="24" customWidth="1"/>
  </cols>
  <sheetData>
    <row r="1" spans="1:10" s="9" customFormat="1">
      <c r="A1" s="109" t="s">
        <v>0</v>
      </c>
      <c r="B1" s="110" t="s">
        <v>1</v>
      </c>
      <c r="C1" s="109" t="s">
        <v>3</v>
      </c>
      <c r="D1" s="109" t="s">
        <v>4</v>
      </c>
      <c r="E1" s="11" t="s">
        <v>126</v>
      </c>
      <c r="F1" s="11" t="s">
        <v>132</v>
      </c>
      <c r="G1" s="27"/>
      <c r="H1" s="109" t="s">
        <v>0</v>
      </c>
      <c r="I1" s="110" t="s">
        <v>1</v>
      </c>
      <c r="J1" s="109" t="s">
        <v>132</v>
      </c>
    </row>
    <row r="2" spans="1:10" s="9" customFormat="1">
      <c r="A2" s="109"/>
      <c r="B2" s="110"/>
      <c r="C2" s="109"/>
      <c r="D2" s="109"/>
      <c r="E2" s="11" t="s">
        <v>127</v>
      </c>
      <c r="F2" s="11" t="s">
        <v>127</v>
      </c>
      <c r="G2" s="27"/>
      <c r="H2" s="109"/>
      <c r="I2" s="110"/>
      <c r="J2" s="109"/>
    </row>
    <row r="3" spans="1:10" s="9" customFormat="1">
      <c r="A3" s="11" t="s">
        <v>5</v>
      </c>
      <c r="B3" s="33" t="s">
        <v>133</v>
      </c>
      <c r="C3" s="11"/>
      <c r="D3" s="11"/>
      <c r="E3" s="11"/>
      <c r="F3" s="11"/>
      <c r="G3" s="27"/>
      <c r="H3" s="23" t="s">
        <v>5</v>
      </c>
      <c r="I3" s="13" t="s">
        <v>133</v>
      </c>
      <c r="J3" s="36">
        <f>SUM(F4:F7)</f>
        <v>1327643654.26875</v>
      </c>
    </row>
    <row r="4" spans="1:10">
      <c r="A4" s="23"/>
      <c r="B4" s="34" t="s">
        <v>134</v>
      </c>
      <c r="C4" s="23">
        <v>1</v>
      </c>
      <c r="D4" s="23" t="s">
        <v>9</v>
      </c>
      <c r="E4" s="28">
        <v>15000000</v>
      </c>
      <c r="F4" s="28">
        <f>E4*C4</f>
        <v>15000000</v>
      </c>
      <c r="H4" s="23" t="s">
        <v>19</v>
      </c>
      <c r="I4" s="13" t="s">
        <v>136</v>
      </c>
      <c r="J4" s="36">
        <f>SUM(F10:F11)</f>
        <v>1115389285.980684</v>
      </c>
    </row>
    <row r="5" spans="1:10">
      <c r="A5" s="23"/>
      <c r="B5" s="34" t="s">
        <v>10</v>
      </c>
      <c r="C5" s="23">
        <v>1</v>
      </c>
      <c r="D5" s="23" t="s">
        <v>9</v>
      </c>
      <c r="E5" s="28">
        <v>15000000</v>
      </c>
      <c r="F5" s="28">
        <f>E5*C5</f>
        <v>15000000</v>
      </c>
      <c r="H5" s="23" t="s">
        <v>30</v>
      </c>
      <c r="I5" s="13" t="s">
        <v>139</v>
      </c>
      <c r="J5" s="36">
        <f>SUM(F14:F20)</f>
        <v>22684820125.76955</v>
      </c>
    </row>
    <row r="6" spans="1:10">
      <c r="A6" s="23"/>
      <c r="B6" s="34" t="s">
        <v>135</v>
      </c>
      <c r="C6" s="28">
        <v>22943.25</v>
      </c>
      <c r="D6" s="23" t="s">
        <v>15</v>
      </c>
      <c r="E6" s="28">
        <v>55838.415000000001</v>
      </c>
      <c r="F6" s="28">
        <f>E6*C6</f>
        <v>1281114714.94875</v>
      </c>
      <c r="H6" s="23" t="s">
        <v>74</v>
      </c>
      <c r="I6" s="13" t="s">
        <v>143</v>
      </c>
      <c r="J6" s="36">
        <f>SUM(F23)</f>
        <v>2318496880.2263999</v>
      </c>
    </row>
    <row r="7" spans="1:10">
      <c r="A7" s="23"/>
      <c r="B7" s="34" t="s">
        <v>16</v>
      </c>
      <c r="C7" s="28">
        <v>30</v>
      </c>
      <c r="D7" s="23" t="s">
        <v>15</v>
      </c>
      <c r="E7" s="28">
        <v>550964.64399999997</v>
      </c>
      <c r="F7" s="28">
        <f>E7*C7</f>
        <v>16528939.319999998</v>
      </c>
      <c r="H7" s="23" t="s">
        <v>91</v>
      </c>
      <c r="I7" s="13" t="s">
        <v>145</v>
      </c>
      <c r="J7" s="36">
        <f>SUM(F26:F27)</f>
        <v>16106364959.556293</v>
      </c>
    </row>
    <row r="8" spans="1:10">
      <c r="A8" s="23"/>
      <c r="B8" s="34"/>
      <c r="C8" s="28"/>
      <c r="D8" s="23"/>
      <c r="E8" s="28"/>
      <c r="F8" s="28"/>
      <c r="H8" s="23" t="s">
        <v>122</v>
      </c>
      <c r="I8" s="13" t="s">
        <v>147</v>
      </c>
      <c r="J8" s="36">
        <f>SUM(F30:F33)</f>
        <v>12399080.226319999</v>
      </c>
    </row>
    <row r="9" spans="1:10" s="9" customFormat="1">
      <c r="A9" s="11" t="s">
        <v>19</v>
      </c>
      <c r="B9" s="33" t="s">
        <v>136</v>
      </c>
      <c r="C9" s="29"/>
      <c r="D9" s="11"/>
      <c r="E9" s="29"/>
      <c r="F9" s="29"/>
      <c r="G9" s="27"/>
      <c r="H9" s="23" t="s">
        <v>152</v>
      </c>
      <c r="I9" s="13" t="s">
        <v>153</v>
      </c>
      <c r="J9" s="36">
        <f>SUM(F36:F37)</f>
        <v>30000000</v>
      </c>
    </row>
    <row r="10" spans="1:10">
      <c r="A10" s="23"/>
      <c r="B10" s="34" t="s">
        <v>137</v>
      </c>
      <c r="C10" s="28">
        <v>41380.182000000001</v>
      </c>
      <c r="D10" s="23" t="s">
        <v>15</v>
      </c>
      <c r="E10" s="28">
        <v>16481.382000000001</v>
      </c>
      <c r="F10" s="28">
        <f>E10*C10</f>
        <v>682002586.77152407</v>
      </c>
      <c r="H10" s="23" t="s">
        <v>128</v>
      </c>
      <c r="I10" s="3" t="s">
        <v>154</v>
      </c>
      <c r="J10" s="36">
        <f>SUM(J3:J9)</f>
        <v>43595113986.028</v>
      </c>
    </row>
    <row r="11" spans="1:10">
      <c r="A11" s="23"/>
      <c r="B11" s="34" t="s">
        <v>138</v>
      </c>
      <c r="C11" s="28">
        <v>19815.72</v>
      </c>
      <c r="D11" s="23" t="s">
        <v>15</v>
      </c>
      <c r="E11" s="28">
        <v>21870.852999999999</v>
      </c>
      <c r="F11" s="28">
        <f>E11*C11</f>
        <v>433386699.20916003</v>
      </c>
      <c r="H11" s="23" t="s">
        <v>129</v>
      </c>
      <c r="I11" s="3" t="s">
        <v>155</v>
      </c>
      <c r="J11" s="36">
        <f>J10*10%</f>
        <v>4359511398.6028004</v>
      </c>
    </row>
    <row r="12" spans="1:10">
      <c r="A12" s="23"/>
      <c r="B12" s="34"/>
      <c r="C12" s="28"/>
      <c r="D12" s="23"/>
      <c r="E12" s="28"/>
      <c r="F12" s="28"/>
      <c r="H12" s="23" t="s">
        <v>130</v>
      </c>
      <c r="I12" s="3" t="s">
        <v>156</v>
      </c>
      <c r="J12" s="36">
        <f>J10+J11</f>
        <v>47954625384.630798</v>
      </c>
    </row>
    <row r="13" spans="1:10" s="9" customFormat="1">
      <c r="A13" s="11" t="s">
        <v>30</v>
      </c>
      <c r="B13" s="33" t="s">
        <v>139</v>
      </c>
      <c r="C13" s="29"/>
      <c r="D13" s="11"/>
      <c r="E13" s="28"/>
      <c r="F13" s="29"/>
      <c r="G13" s="27"/>
      <c r="H13" s="23" t="s">
        <v>131</v>
      </c>
      <c r="I13" s="3" t="s">
        <v>157</v>
      </c>
      <c r="J13" s="37">
        <f>J12</f>
        <v>47954625384.630798</v>
      </c>
    </row>
    <row r="14" spans="1:10">
      <c r="A14" s="23"/>
      <c r="B14" s="34" t="s">
        <v>39</v>
      </c>
      <c r="C14" s="28">
        <v>11680.2</v>
      </c>
      <c r="D14" s="23" t="s">
        <v>15</v>
      </c>
      <c r="E14" s="25">
        <v>347551.58100000001</v>
      </c>
      <c r="F14" s="28">
        <f>E14*C14</f>
        <v>4059471976.3962002</v>
      </c>
      <c r="H14" s="24" t="s">
        <v>158</v>
      </c>
    </row>
    <row r="15" spans="1:10">
      <c r="A15" s="23"/>
      <c r="B15" s="34" t="s">
        <v>40</v>
      </c>
      <c r="C15" s="28">
        <v>8760.15</v>
      </c>
      <c r="D15" s="23" t="s">
        <v>15</v>
      </c>
      <c r="E15" s="25">
        <v>589301.37800000003</v>
      </c>
      <c r="F15" s="28">
        <f t="shared" ref="F15:F20" si="0">E15*C15</f>
        <v>5162368466.4867001</v>
      </c>
    </row>
    <row r="16" spans="1:10">
      <c r="A16" s="23"/>
      <c r="B16" s="34" t="s">
        <v>140</v>
      </c>
      <c r="C16" s="28">
        <v>10512.18</v>
      </c>
      <c r="D16" s="23" t="s">
        <v>15</v>
      </c>
      <c r="E16" s="25">
        <v>574139.43700000003</v>
      </c>
      <c r="F16" s="28">
        <f t="shared" si="0"/>
        <v>6035457106.8426609</v>
      </c>
    </row>
    <row r="17" spans="1:10">
      <c r="A17" s="23"/>
      <c r="B17" s="34" t="s">
        <v>141</v>
      </c>
      <c r="C17" s="28">
        <v>4672.08</v>
      </c>
      <c r="D17" s="23" t="s">
        <v>15</v>
      </c>
      <c r="E17" s="25">
        <v>582749.77500000002</v>
      </c>
      <c r="F17" s="28">
        <f t="shared" si="0"/>
        <v>2722653568.7820001</v>
      </c>
    </row>
    <row r="18" spans="1:10">
      <c r="A18" s="23"/>
      <c r="B18" s="34" t="s">
        <v>142</v>
      </c>
      <c r="C18" s="28">
        <v>4088.07</v>
      </c>
      <c r="D18" s="23" t="s">
        <v>15</v>
      </c>
      <c r="E18" s="25">
        <v>584976.66899999999</v>
      </c>
      <c r="F18" s="28">
        <f t="shared" si="0"/>
        <v>2391425571.2388301</v>
      </c>
    </row>
    <row r="19" spans="1:10">
      <c r="A19" s="23"/>
      <c r="B19" s="34" t="s">
        <v>59</v>
      </c>
      <c r="C19" s="28">
        <v>47304.81</v>
      </c>
      <c r="D19" s="23" t="s">
        <v>70</v>
      </c>
      <c r="E19" s="25">
        <v>17135.310000000001</v>
      </c>
      <c r="F19" s="28">
        <f t="shared" si="0"/>
        <v>810582583.84109998</v>
      </c>
    </row>
    <row r="20" spans="1:10">
      <c r="A20" s="23"/>
      <c r="B20" s="34" t="s">
        <v>60</v>
      </c>
      <c r="C20" s="28">
        <v>94609.62</v>
      </c>
      <c r="D20" s="23" t="s">
        <v>70</v>
      </c>
      <c r="E20" s="25">
        <v>15884.862999999999</v>
      </c>
      <c r="F20" s="28">
        <f t="shared" si="0"/>
        <v>1502860852.1820598</v>
      </c>
    </row>
    <row r="21" spans="1:10">
      <c r="A21" s="23"/>
      <c r="B21" s="34"/>
      <c r="C21" s="28"/>
      <c r="D21" s="23"/>
      <c r="E21" s="28"/>
      <c r="F21" s="28"/>
    </row>
    <row r="22" spans="1:10" s="9" customFormat="1">
      <c r="A22" s="11" t="s">
        <v>74</v>
      </c>
      <c r="B22" s="33" t="s">
        <v>143</v>
      </c>
      <c r="C22" s="29"/>
      <c r="D22" s="11"/>
      <c r="E22" s="28"/>
      <c r="F22" s="29"/>
      <c r="G22" s="27"/>
      <c r="H22" s="35"/>
      <c r="I22" s="35"/>
      <c r="J22" s="35"/>
    </row>
    <row r="23" spans="1:10">
      <c r="A23" s="23"/>
      <c r="B23" s="34" t="s">
        <v>144</v>
      </c>
      <c r="C23" s="28">
        <v>6674.4</v>
      </c>
      <c r="D23" s="23" t="s">
        <v>15</v>
      </c>
      <c r="E23" s="25">
        <v>347371.58100000001</v>
      </c>
      <c r="F23" s="28">
        <f>E23*C23</f>
        <v>2318496880.2263999</v>
      </c>
    </row>
    <row r="24" spans="1:10">
      <c r="A24" s="23"/>
      <c r="B24" s="34"/>
      <c r="C24" s="28"/>
      <c r="D24" s="23"/>
      <c r="E24" s="28"/>
      <c r="F24" s="28"/>
    </row>
    <row r="25" spans="1:10" s="9" customFormat="1">
      <c r="A25" s="11" t="s">
        <v>91</v>
      </c>
      <c r="B25" s="33" t="s">
        <v>145</v>
      </c>
      <c r="C25" s="29"/>
      <c r="D25" s="11"/>
      <c r="E25" s="28"/>
      <c r="F25" s="29"/>
      <c r="G25" s="27"/>
      <c r="H25" s="35"/>
      <c r="I25" s="35"/>
      <c r="J25" s="35"/>
    </row>
    <row r="26" spans="1:10">
      <c r="A26" s="23"/>
      <c r="B26" s="34" t="s">
        <v>146</v>
      </c>
      <c r="C26" s="28">
        <v>8343</v>
      </c>
      <c r="D26" s="23" t="s">
        <v>15</v>
      </c>
      <c r="E26" s="25">
        <v>55467.91</v>
      </c>
      <c r="F26" s="28">
        <f>E26*C26</f>
        <v>462768773.13000005</v>
      </c>
    </row>
    <row r="27" spans="1:10">
      <c r="A27" s="23"/>
      <c r="B27" s="34" t="s">
        <v>81</v>
      </c>
      <c r="C27" s="28">
        <v>8826.8940000000002</v>
      </c>
      <c r="D27" s="23" t="s">
        <v>15</v>
      </c>
      <c r="E27" s="28">
        <v>1772265.101</v>
      </c>
      <c r="F27" s="28">
        <f>E27*C27</f>
        <v>15643596186.426294</v>
      </c>
    </row>
    <row r="28" spans="1:10">
      <c r="A28" s="23"/>
      <c r="B28" s="34"/>
      <c r="C28" s="28"/>
      <c r="D28" s="23"/>
      <c r="E28" s="28"/>
      <c r="F28" s="28"/>
    </row>
    <row r="29" spans="1:10" s="9" customFormat="1">
      <c r="A29" s="11" t="s">
        <v>122</v>
      </c>
      <c r="B29" s="33" t="s">
        <v>147</v>
      </c>
      <c r="C29" s="29"/>
      <c r="D29" s="11"/>
      <c r="E29" s="28"/>
      <c r="F29" s="29"/>
      <c r="G29" s="27"/>
      <c r="H29" s="35"/>
      <c r="I29" s="35"/>
      <c r="J29" s="35"/>
    </row>
    <row r="30" spans="1:10">
      <c r="A30" s="23"/>
      <c r="B30" s="34" t="s">
        <v>148</v>
      </c>
      <c r="C30" s="28">
        <v>56.32</v>
      </c>
      <c r="D30" s="23" t="s">
        <v>15</v>
      </c>
      <c r="E30" s="25">
        <v>55467.91</v>
      </c>
      <c r="F30" s="28">
        <f>E30*C30</f>
        <v>3123952.6912000002</v>
      </c>
    </row>
    <row r="31" spans="1:10">
      <c r="A31" s="23"/>
      <c r="B31" s="34" t="s">
        <v>149</v>
      </c>
      <c r="C31" s="28">
        <v>24.4</v>
      </c>
      <c r="D31" s="23" t="s">
        <v>15</v>
      </c>
      <c r="E31" s="25">
        <v>55467.91</v>
      </c>
      <c r="F31" s="28">
        <f t="shared" ref="F31:F33" si="1">E31*C31</f>
        <v>1353417.004</v>
      </c>
    </row>
    <row r="32" spans="1:10">
      <c r="A32" s="23"/>
      <c r="B32" s="34" t="s">
        <v>150</v>
      </c>
      <c r="C32" s="28">
        <v>7.04</v>
      </c>
      <c r="D32" s="23" t="s">
        <v>15</v>
      </c>
      <c r="E32" s="25">
        <v>342767.11099999998</v>
      </c>
      <c r="F32" s="28">
        <f t="shared" si="1"/>
        <v>2413080.4614399998</v>
      </c>
    </row>
    <row r="33" spans="1:10">
      <c r="A33" s="23"/>
      <c r="B33" s="34" t="s">
        <v>151</v>
      </c>
      <c r="C33" s="28">
        <v>24.88</v>
      </c>
      <c r="D33" s="23" t="s">
        <v>15</v>
      </c>
      <c r="E33" s="25">
        <v>221407.96100000001</v>
      </c>
      <c r="F33" s="28">
        <f t="shared" si="1"/>
        <v>5508630.0696799997</v>
      </c>
    </row>
    <row r="34" spans="1:10">
      <c r="A34" s="23"/>
      <c r="B34" s="34"/>
      <c r="C34" s="28"/>
      <c r="D34" s="23"/>
      <c r="E34" s="28"/>
      <c r="F34" s="28"/>
    </row>
    <row r="35" spans="1:10" s="9" customFormat="1">
      <c r="A35" s="11" t="s">
        <v>152</v>
      </c>
      <c r="B35" s="33" t="s">
        <v>153</v>
      </c>
      <c r="C35" s="29"/>
      <c r="D35" s="11"/>
      <c r="E35" s="28"/>
      <c r="F35" s="29"/>
      <c r="G35" s="27"/>
      <c r="H35" s="35"/>
      <c r="I35" s="35"/>
      <c r="J35" s="35"/>
    </row>
    <row r="36" spans="1:10">
      <c r="A36" s="23"/>
      <c r="B36" s="34" t="s">
        <v>124</v>
      </c>
      <c r="C36" s="23">
        <v>1</v>
      </c>
      <c r="D36" s="23" t="s">
        <v>9</v>
      </c>
      <c r="E36" s="28">
        <v>15000000</v>
      </c>
      <c r="F36" s="28">
        <f>E36*C36</f>
        <v>15000000</v>
      </c>
    </row>
    <row r="37" spans="1:10">
      <c r="A37" s="23"/>
      <c r="B37" s="34" t="s">
        <v>125</v>
      </c>
      <c r="C37" s="23">
        <v>1</v>
      </c>
      <c r="D37" s="23" t="s">
        <v>9</v>
      </c>
      <c r="E37" s="28">
        <v>15000000</v>
      </c>
      <c r="F37" s="28">
        <f>E37*C37</f>
        <v>15000000</v>
      </c>
    </row>
    <row r="38" spans="1:10">
      <c r="E38" s="32"/>
      <c r="F38" s="32">
        <f>SUM(F4:F37)</f>
        <v>43595113986.028</v>
      </c>
    </row>
    <row r="39" spans="1:10">
      <c r="E39" s="32"/>
      <c r="F39" s="32"/>
    </row>
    <row r="40" spans="1:10">
      <c r="E40" s="32"/>
      <c r="F40" s="32"/>
    </row>
    <row r="41" spans="1:10">
      <c r="A41" s="26"/>
      <c r="B41"/>
      <c r="C41"/>
      <c r="D41"/>
      <c r="E41"/>
      <c r="F41"/>
      <c r="G41"/>
    </row>
    <row r="42" spans="1:10">
      <c r="A42" s="26"/>
      <c r="B42"/>
      <c r="C42"/>
      <c r="D42"/>
      <c r="E42"/>
      <c r="F42"/>
      <c r="G42"/>
    </row>
    <row r="43" spans="1:10">
      <c r="A43" s="26"/>
      <c r="B43"/>
      <c r="C43"/>
      <c r="D43"/>
      <c r="E43"/>
      <c r="F43"/>
      <c r="G43"/>
    </row>
  </sheetData>
  <mergeCells count="7">
    <mergeCell ref="H1:H2"/>
    <mergeCell ref="I1:I2"/>
    <mergeCell ref="J1:J2"/>
    <mergeCell ref="A1:A2"/>
    <mergeCell ref="B1:B2"/>
    <mergeCell ref="C1:C2"/>
    <mergeCell ref="D1:D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7:GL69"/>
  <sheetViews>
    <sheetView topLeftCell="A61" workbookViewId="0">
      <selection activeCell="AP47" sqref="AP47"/>
    </sheetView>
  </sheetViews>
  <sheetFormatPr defaultRowHeight="15.75"/>
  <cols>
    <col min="1" max="1" width="4.28515625" customWidth="1"/>
    <col min="2" max="2" width="44.28515625" customWidth="1"/>
    <col min="3" max="3" width="14.28515625" style="26" customWidth="1"/>
    <col min="4" max="4" width="21.7109375" style="24" customWidth="1"/>
    <col min="5" max="5" width="10" style="24" customWidth="1"/>
    <col min="6" max="6" width="2" style="39" customWidth="1"/>
    <col min="7" max="14" width="2.140625" style="39" customWidth="1"/>
    <col min="15" max="18" width="2.140625" customWidth="1"/>
    <col min="19" max="19" width="2" customWidth="1"/>
    <col min="20" max="22" width="2.140625" customWidth="1"/>
    <col min="23" max="23" width="2.28515625" customWidth="1"/>
    <col min="24" max="34" width="2.140625" customWidth="1"/>
    <col min="35" max="35" width="2" customWidth="1"/>
    <col min="36" max="47" width="2.140625" customWidth="1"/>
    <col min="48" max="48" width="2" customWidth="1"/>
    <col min="49" max="49" width="2.140625" customWidth="1"/>
    <col min="50" max="50" width="2" customWidth="1"/>
    <col min="51" max="51" width="2.140625" customWidth="1"/>
    <col min="52" max="52" width="2.28515625" customWidth="1"/>
    <col min="53" max="64" width="2.140625" customWidth="1"/>
    <col min="65" max="65" width="2" customWidth="1"/>
    <col min="66" max="68" width="2.140625" customWidth="1"/>
    <col min="69" max="70" width="2" customWidth="1"/>
    <col min="71" max="79" width="2.140625" customWidth="1"/>
    <col min="80" max="80" width="2.28515625" customWidth="1"/>
    <col min="81" max="85" width="2.140625" customWidth="1"/>
    <col min="86" max="86" width="2.28515625" customWidth="1"/>
    <col min="87" max="89" width="2.140625" customWidth="1"/>
    <col min="90" max="90" width="2" customWidth="1"/>
    <col min="91" max="92" width="2.140625" customWidth="1"/>
    <col min="93" max="93" width="2" customWidth="1"/>
    <col min="94" max="96" width="2.140625" customWidth="1"/>
    <col min="97" max="97" width="2" customWidth="1"/>
    <col min="98" max="102" width="2.140625" customWidth="1"/>
    <col min="103" max="103" width="2.28515625" customWidth="1"/>
    <col min="104" max="110" width="2.140625" customWidth="1"/>
    <col min="111" max="111" width="2" customWidth="1"/>
    <col min="112" max="112" width="2.28515625" customWidth="1"/>
    <col min="113" max="114" width="2.140625" customWidth="1"/>
    <col min="115" max="115" width="2" customWidth="1"/>
    <col min="116" max="120" width="2.140625" customWidth="1"/>
    <col min="121" max="122" width="2" customWidth="1"/>
    <col min="123" max="123" width="2.140625" customWidth="1"/>
    <col min="124" max="124" width="2.28515625" customWidth="1"/>
    <col min="125" max="125" width="2.140625" customWidth="1"/>
    <col min="126" max="126" width="2" customWidth="1"/>
    <col min="127" max="128" width="2.140625" customWidth="1"/>
    <col min="129" max="129" width="2.28515625" customWidth="1"/>
    <col min="130" max="141" width="2.140625" customWidth="1"/>
    <col min="142" max="142" width="2" customWidth="1"/>
    <col min="143" max="146" width="2.140625" customWidth="1"/>
    <col min="147" max="147" width="2" customWidth="1"/>
    <col min="148" max="148" width="2.140625" customWidth="1"/>
    <col min="149" max="149" width="1.85546875" customWidth="1"/>
    <col min="150" max="150" width="2" customWidth="1"/>
    <col min="151" max="152" width="2.140625" customWidth="1"/>
    <col min="153" max="153" width="2.28515625" customWidth="1"/>
    <col min="154" max="159" width="2.140625" customWidth="1"/>
    <col min="160" max="160" width="2.140625" style="96" customWidth="1"/>
    <col min="161" max="165" width="2.140625" customWidth="1"/>
    <col min="166" max="166" width="2" customWidth="1"/>
    <col min="167" max="170" width="2.140625" customWidth="1"/>
    <col min="171" max="171" width="2" customWidth="1"/>
    <col min="172" max="172" width="2.140625" customWidth="1"/>
    <col min="173" max="173" width="1.85546875" customWidth="1"/>
  </cols>
  <sheetData>
    <row r="7" spans="1:194" ht="15" customHeight="1">
      <c r="A7" s="111" t="s">
        <v>222</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03"/>
      <c r="FS7" s="103"/>
      <c r="FT7" s="103"/>
      <c r="FU7" s="103"/>
      <c r="FV7" s="103"/>
      <c r="FW7" s="103"/>
      <c r="FX7" s="103"/>
      <c r="FY7" s="103"/>
      <c r="FZ7" s="103"/>
      <c r="GA7" s="103"/>
      <c r="GB7" s="103"/>
      <c r="GC7" s="103"/>
      <c r="GD7" s="103"/>
      <c r="GE7" s="103"/>
      <c r="GF7" s="103"/>
      <c r="GG7" s="103"/>
      <c r="GH7" s="103"/>
      <c r="GI7" s="103"/>
      <c r="GJ7" s="103"/>
      <c r="GK7" s="103"/>
      <c r="GL7" s="103"/>
    </row>
    <row r="8" spans="1:194" ht="15.75" customHeight="1" thickBot="1">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03"/>
      <c r="FS8" s="103"/>
      <c r="FT8" s="103"/>
      <c r="FU8" s="103"/>
      <c r="FV8" s="103"/>
      <c r="FW8" s="103"/>
      <c r="FX8" s="103"/>
      <c r="FY8" s="103"/>
      <c r="FZ8" s="103"/>
      <c r="GA8" s="103"/>
      <c r="GB8" s="103"/>
      <c r="GC8" s="103"/>
      <c r="GD8" s="103"/>
      <c r="GE8" s="103"/>
      <c r="GF8" s="103"/>
      <c r="GG8" s="103"/>
      <c r="GH8" s="103"/>
      <c r="GI8" s="103"/>
      <c r="GJ8" s="103"/>
      <c r="GK8" s="103"/>
      <c r="GL8" s="103"/>
    </row>
    <row r="9" spans="1:194" ht="15" customHeight="1" thickBot="1">
      <c r="A9" s="118" t="s">
        <v>0</v>
      </c>
      <c r="B9" s="121" t="s">
        <v>1</v>
      </c>
      <c r="C9" s="118" t="s">
        <v>159</v>
      </c>
      <c r="D9" s="121" t="s">
        <v>160</v>
      </c>
      <c r="E9" s="118" t="s">
        <v>162</v>
      </c>
      <c r="F9" s="132" t="s">
        <v>186</v>
      </c>
      <c r="G9" s="160"/>
      <c r="H9" s="160"/>
      <c r="I9" s="160"/>
      <c r="J9" s="160"/>
      <c r="K9" s="160"/>
      <c r="L9" s="160"/>
      <c r="M9" s="160"/>
      <c r="N9" s="160"/>
      <c r="O9" s="160"/>
      <c r="P9" s="160"/>
      <c r="Q9" s="160"/>
      <c r="R9" s="160"/>
      <c r="S9" s="160"/>
      <c r="T9" s="160"/>
      <c r="U9" s="160"/>
      <c r="V9" s="160"/>
      <c r="W9" s="160"/>
      <c r="X9" s="160"/>
      <c r="Y9" s="160"/>
      <c r="Z9" s="160"/>
      <c r="AA9" s="160"/>
      <c r="AB9" s="160"/>
      <c r="AC9" s="160"/>
      <c r="AD9" s="115" t="s">
        <v>187</v>
      </c>
      <c r="AE9" s="115"/>
      <c r="AF9" s="115"/>
      <c r="AG9" s="115"/>
      <c r="AH9" s="115"/>
      <c r="AI9" s="115"/>
      <c r="AJ9" s="160"/>
      <c r="AK9" s="160"/>
      <c r="AL9" s="160"/>
      <c r="AM9" s="160"/>
      <c r="AN9" s="160"/>
      <c r="AO9" s="160"/>
      <c r="AP9" s="115"/>
      <c r="AQ9" s="115"/>
      <c r="AR9" s="115"/>
      <c r="AS9" s="115"/>
      <c r="AT9" s="115"/>
      <c r="AU9" s="115"/>
      <c r="AV9" s="160"/>
      <c r="AW9" s="160"/>
      <c r="AX9" s="160"/>
      <c r="AY9" s="160"/>
      <c r="AZ9" s="160"/>
      <c r="BA9" s="160"/>
      <c r="BB9" s="115" t="s">
        <v>188</v>
      </c>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t="s">
        <v>189</v>
      </c>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t="s">
        <v>190</v>
      </c>
      <c r="CY9" s="115"/>
      <c r="CZ9" s="115"/>
      <c r="DA9" s="115"/>
      <c r="DB9" s="115"/>
      <c r="DC9" s="115"/>
      <c r="DD9" s="115"/>
      <c r="DE9" s="115"/>
      <c r="DF9" s="115"/>
      <c r="DG9" s="115"/>
      <c r="DH9" s="115"/>
      <c r="DI9" s="115"/>
      <c r="DJ9" s="115"/>
      <c r="DK9" s="115"/>
      <c r="DL9" s="115"/>
      <c r="DM9" s="115"/>
      <c r="DN9" s="115"/>
      <c r="DO9" s="115"/>
      <c r="DP9" s="115"/>
      <c r="DQ9" s="115"/>
      <c r="DR9" s="115"/>
      <c r="DS9" s="115"/>
      <c r="DT9" s="115"/>
      <c r="DU9" s="115"/>
      <c r="DV9" s="115" t="s">
        <v>191</v>
      </c>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t="s">
        <v>191</v>
      </c>
      <c r="EU9" s="115"/>
      <c r="EV9" s="115"/>
      <c r="EW9" s="115"/>
      <c r="EX9" s="115"/>
      <c r="EY9" s="115"/>
      <c r="EZ9" s="115"/>
      <c r="FA9" s="115"/>
      <c r="FB9" s="115"/>
      <c r="FC9" s="115"/>
      <c r="FD9" s="115"/>
      <c r="FE9" s="115"/>
      <c r="FF9" s="115"/>
      <c r="FG9" s="115"/>
      <c r="FH9" s="115"/>
      <c r="FI9" s="115"/>
      <c r="FJ9" s="115"/>
      <c r="FK9" s="115"/>
      <c r="FL9" s="115"/>
      <c r="FM9" s="115"/>
      <c r="FN9" s="115"/>
      <c r="FO9" s="115"/>
      <c r="FP9" s="115"/>
      <c r="FQ9" s="116"/>
    </row>
    <row r="10" spans="1:194" s="35" customFormat="1">
      <c r="A10" s="119"/>
      <c r="B10" s="122"/>
      <c r="C10" s="119"/>
      <c r="D10" s="122"/>
      <c r="E10" s="119"/>
      <c r="F10" s="161" t="s">
        <v>194</v>
      </c>
      <c r="G10" s="115"/>
      <c r="H10" s="115"/>
      <c r="I10" s="115"/>
      <c r="J10" s="115"/>
      <c r="K10" s="116"/>
      <c r="L10" s="161" t="s">
        <v>195</v>
      </c>
      <c r="M10" s="115"/>
      <c r="N10" s="115"/>
      <c r="O10" s="115"/>
      <c r="P10" s="115"/>
      <c r="Q10" s="116"/>
      <c r="R10" s="161" t="s">
        <v>196</v>
      </c>
      <c r="S10" s="115"/>
      <c r="T10" s="115"/>
      <c r="U10" s="115"/>
      <c r="V10" s="115"/>
      <c r="W10" s="116"/>
      <c r="X10" s="161" t="s">
        <v>197</v>
      </c>
      <c r="Y10" s="115"/>
      <c r="Z10" s="115"/>
      <c r="AA10" s="115"/>
      <c r="AB10" s="115"/>
      <c r="AC10" s="116"/>
      <c r="AD10" s="114" t="s">
        <v>198</v>
      </c>
      <c r="AE10" s="113"/>
      <c r="AF10" s="113"/>
      <c r="AG10" s="113"/>
      <c r="AH10" s="113"/>
      <c r="AI10" s="135"/>
      <c r="AJ10" s="161" t="s">
        <v>199</v>
      </c>
      <c r="AK10" s="115"/>
      <c r="AL10" s="115"/>
      <c r="AM10" s="115"/>
      <c r="AN10" s="115"/>
      <c r="AO10" s="116"/>
      <c r="AP10" s="114" t="s">
        <v>200</v>
      </c>
      <c r="AQ10" s="113"/>
      <c r="AR10" s="113"/>
      <c r="AS10" s="113"/>
      <c r="AT10" s="113"/>
      <c r="AU10" s="135"/>
      <c r="AV10" s="161" t="s">
        <v>201</v>
      </c>
      <c r="AW10" s="115"/>
      <c r="AX10" s="115"/>
      <c r="AY10" s="115"/>
      <c r="AZ10" s="115"/>
      <c r="BA10" s="116"/>
      <c r="BB10" s="114" t="s">
        <v>202</v>
      </c>
      <c r="BC10" s="113"/>
      <c r="BD10" s="113"/>
      <c r="BE10" s="113"/>
      <c r="BF10" s="113"/>
      <c r="BG10" s="135"/>
      <c r="BH10" s="177" t="s">
        <v>203</v>
      </c>
      <c r="BI10" s="113"/>
      <c r="BJ10" s="113"/>
      <c r="BK10" s="113"/>
      <c r="BL10" s="113"/>
      <c r="BM10" s="117"/>
      <c r="BN10" s="114" t="s">
        <v>204</v>
      </c>
      <c r="BO10" s="113"/>
      <c r="BP10" s="113"/>
      <c r="BQ10" s="113"/>
      <c r="BR10" s="113"/>
      <c r="BS10" s="135"/>
      <c r="BT10" s="177" t="s">
        <v>205</v>
      </c>
      <c r="BU10" s="113"/>
      <c r="BV10" s="113"/>
      <c r="BW10" s="113"/>
      <c r="BX10" s="113"/>
      <c r="BY10" s="117"/>
      <c r="BZ10" s="114" t="s">
        <v>206</v>
      </c>
      <c r="CA10" s="113"/>
      <c r="CB10" s="113"/>
      <c r="CC10" s="113"/>
      <c r="CD10" s="113"/>
      <c r="CE10" s="135"/>
      <c r="CF10" s="177" t="s">
        <v>207</v>
      </c>
      <c r="CG10" s="113"/>
      <c r="CH10" s="113"/>
      <c r="CI10" s="113"/>
      <c r="CJ10" s="113"/>
      <c r="CK10" s="117"/>
      <c r="CL10" s="114" t="s">
        <v>208</v>
      </c>
      <c r="CM10" s="113"/>
      <c r="CN10" s="113"/>
      <c r="CO10" s="113"/>
      <c r="CP10" s="113"/>
      <c r="CQ10" s="135"/>
      <c r="CR10" s="177" t="s">
        <v>209</v>
      </c>
      <c r="CS10" s="113"/>
      <c r="CT10" s="113"/>
      <c r="CU10" s="113"/>
      <c r="CV10" s="113"/>
      <c r="CW10" s="117"/>
      <c r="CX10" s="114" t="s">
        <v>210</v>
      </c>
      <c r="CY10" s="113"/>
      <c r="CZ10" s="113"/>
      <c r="DA10" s="113"/>
      <c r="DB10" s="113"/>
      <c r="DC10" s="135"/>
      <c r="DD10" s="177" t="s">
        <v>211</v>
      </c>
      <c r="DE10" s="113"/>
      <c r="DF10" s="113"/>
      <c r="DG10" s="113"/>
      <c r="DH10" s="113"/>
      <c r="DI10" s="117"/>
      <c r="DJ10" s="114" t="s">
        <v>212</v>
      </c>
      <c r="DK10" s="113"/>
      <c r="DL10" s="113"/>
      <c r="DM10" s="113"/>
      <c r="DN10" s="113"/>
      <c r="DO10" s="135"/>
      <c r="DP10" s="177" t="s">
        <v>213</v>
      </c>
      <c r="DQ10" s="113"/>
      <c r="DR10" s="113"/>
      <c r="DS10" s="113"/>
      <c r="DT10" s="113"/>
      <c r="DU10" s="117"/>
      <c r="DV10" s="114" t="s">
        <v>214</v>
      </c>
      <c r="DW10" s="113"/>
      <c r="DX10" s="113"/>
      <c r="DY10" s="113"/>
      <c r="DZ10" s="113"/>
      <c r="EA10" s="135"/>
      <c r="EB10" s="177" t="s">
        <v>215</v>
      </c>
      <c r="EC10" s="113"/>
      <c r="ED10" s="113"/>
      <c r="EE10" s="113"/>
      <c r="EF10" s="113"/>
      <c r="EG10" s="117"/>
      <c r="EH10" s="114" t="s">
        <v>216</v>
      </c>
      <c r="EI10" s="113"/>
      <c r="EJ10" s="113"/>
      <c r="EK10" s="113"/>
      <c r="EL10" s="113"/>
      <c r="EM10" s="135"/>
      <c r="EN10" s="177" t="s">
        <v>217</v>
      </c>
      <c r="EO10" s="113"/>
      <c r="EP10" s="113"/>
      <c r="EQ10" s="113"/>
      <c r="ER10" s="113"/>
      <c r="ES10" s="117"/>
      <c r="ET10" s="114" t="s">
        <v>218</v>
      </c>
      <c r="EU10" s="113"/>
      <c r="EV10" s="113"/>
      <c r="EW10" s="113"/>
      <c r="EX10" s="113"/>
      <c r="EY10" s="135"/>
      <c r="EZ10" s="177" t="s">
        <v>219</v>
      </c>
      <c r="FA10" s="113"/>
      <c r="FB10" s="113"/>
      <c r="FC10" s="113"/>
      <c r="FD10" s="113"/>
      <c r="FE10" s="117"/>
      <c r="FF10" s="114" t="s">
        <v>220</v>
      </c>
      <c r="FG10" s="113"/>
      <c r="FH10" s="113"/>
      <c r="FI10" s="113"/>
      <c r="FJ10" s="113"/>
      <c r="FK10" s="113"/>
      <c r="FL10" s="113" t="s">
        <v>221</v>
      </c>
      <c r="FM10" s="113"/>
      <c r="FN10" s="113"/>
      <c r="FO10" s="113"/>
      <c r="FP10" s="113"/>
      <c r="FQ10" s="117"/>
    </row>
    <row r="11" spans="1:194" s="35" customFormat="1" ht="30" customHeight="1" thickBot="1">
      <c r="A11" s="120"/>
      <c r="B11" s="123"/>
      <c r="C11" s="57" t="s">
        <v>161</v>
      </c>
      <c r="D11" s="58" t="s">
        <v>127</v>
      </c>
      <c r="E11" s="57" t="s">
        <v>163</v>
      </c>
      <c r="F11" s="162">
        <v>1</v>
      </c>
      <c r="G11" s="55">
        <v>2</v>
      </c>
      <c r="H11" s="59">
        <v>3</v>
      </c>
      <c r="I11" s="55">
        <v>4</v>
      </c>
      <c r="J11" s="59">
        <v>5</v>
      </c>
      <c r="K11" s="144">
        <v>6</v>
      </c>
      <c r="L11" s="162">
        <v>7</v>
      </c>
      <c r="M11" s="55">
        <v>8</v>
      </c>
      <c r="N11" s="59">
        <v>9</v>
      </c>
      <c r="O11" s="55">
        <v>10</v>
      </c>
      <c r="P11" s="59">
        <v>11</v>
      </c>
      <c r="Q11" s="144">
        <v>12</v>
      </c>
      <c r="R11" s="162">
        <v>13</v>
      </c>
      <c r="S11" s="55">
        <v>14</v>
      </c>
      <c r="T11" s="59">
        <v>15</v>
      </c>
      <c r="U11" s="55">
        <v>16</v>
      </c>
      <c r="V11" s="59">
        <v>17</v>
      </c>
      <c r="W11" s="144">
        <v>18</v>
      </c>
      <c r="X11" s="162">
        <v>19</v>
      </c>
      <c r="Y11" s="55">
        <v>20</v>
      </c>
      <c r="Z11" s="59">
        <v>21</v>
      </c>
      <c r="AA11" s="55">
        <v>22</v>
      </c>
      <c r="AB11" s="59">
        <v>23</v>
      </c>
      <c r="AC11" s="144">
        <v>24</v>
      </c>
      <c r="AD11" s="59">
        <v>25</v>
      </c>
      <c r="AE11" s="55">
        <v>26</v>
      </c>
      <c r="AF11" s="59">
        <v>27</v>
      </c>
      <c r="AG11" s="55">
        <v>28</v>
      </c>
      <c r="AH11" s="59">
        <v>29</v>
      </c>
      <c r="AI11" s="169">
        <v>30</v>
      </c>
      <c r="AJ11" s="162">
        <v>31</v>
      </c>
      <c r="AK11" s="55">
        <v>32</v>
      </c>
      <c r="AL11" s="59">
        <v>33</v>
      </c>
      <c r="AM11" s="55">
        <v>34</v>
      </c>
      <c r="AN11" s="59">
        <v>35</v>
      </c>
      <c r="AO11" s="144">
        <v>36</v>
      </c>
      <c r="AP11" s="59">
        <v>37</v>
      </c>
      <c r="AQ11" s="55">
        <v>38</v>
      </c>
      <c r="AR11" s="59">
        <v>39</v>
      </c>
      <c r="AS11" s="55">
        <v>40</v>
      </c>
      <c r="AT11" s="59">
        <v>41</v>
      </c>
      <c r="AU11" s="169">
        <v>42</v>
      </c>
      <c r="AV11" s="162">
        <v>43</v>
      </c>
      <c r="AW11" s="55">
        <v>44</v>
      </c>
      <c r="AX11" s="59">
        <v>45</v>
      </c>
      <c r="AY11" s="55">
        <v>46</v>
      </c>
      <c r="AZ11" s="59">
        <v>47</v>
      </c>
      <c r="BA11" s="144">
        <v>48</v>
      </c>
      <c r="BB11" s="59">
        <v>49</v>
      </c>
      <c r="BC11" s="55">
        <v>50</v>
      </c>
      <c r="BD11" s="59">
        <v>51</v>
      </c>
      <c r="BE11" s="55">
        <v>52</v>
      </c>
      <c r="BF11" s="59">
        <v>53</v>
      </c>
      <c r="BG11" s="169">
        <v>54</v>
      </c>
      <c r="BH11" s="162">
        <v>55</v>
      </c>
      <c r="BI11" s="55">
        <v>56</v>
      </c>
      <c r="BJ11" s="59">
        <v>57</v>
      </c>
      <c r="BK11" s="55">
        <v>58</v>
      </c>
      <c r="BL11" s="59">
        <v>59</v>
      </c>
      <c r="BM11" s="144">
        <v>60</v>
      </c>
      <c r="BN11" s="59">
        <v>61</v>
      </c>
      <c r="BO11" s="55">
        <v>62</v>
      </c>
      <c r="BP11" s="59">
        <v>63</v>
      </c>
      <c r="BQ11" s="55">
        <v>64</v>
      </c>
      <c r="BR11" s="59">
        <v>65</v>
      </c>
      <c r="BS11" s="169">
        <v>66</v>
      </c>
      <c r="BT11" s="162">
        <v>67</v>
      </c>
      <c r="BU11" s="55">
        <v>68</v>
      </c>
      <c r="BV11" s="59">
        <v>69</v>
      </c>
      <c r="BW11" s="55">
        <v>70</v>
      </c>
      <c r="BX11" s="59">
        <v>71</v>
      </c>
      <c r="BY11" s="144">
        <v>72</v>
      </c>
      <c r="BZ11" s="59">
        <v>73</v>
      </c>
      <c r="CA11" s="55">
        <v>74</v>
      </c>
      <c r="CB11" s="59">
        <v>75</v>
      </c>
      <c r="CC11" s="55">
        <v>76</v>
      </c>
      <c r="CD11" s="59">
        <v>77</v>
      </c>
      <c r="CE11" s="169">
        <v>78</v>
      </c>
      <c r="CF11" s="162">
        <v>79</v>
      </c>
      <c r="CG11" s="55">
        <v>80</v>
      </c>
      <c r="CH11" s="59">
        <v>81</v>
      </c>
      <c r="CI11" s="55">
        <v>82</v>
      </c>
      <c r="CJ11" s="59">
        <v>83</v>
      </c>
      <c r="CK11" s="144">
        <v>84</v>
      </c>
      <c r="CL11" s="59">
        <v>85</v>
      </c>
      <c r="CM11" s="55">
        <v>86</v>
      </c>
      <c r="CN11" s="59">
        <v>87</v>
      </c>
      <c r="CO11" s="55">
        <v>88</v>
      </c>
      <c r="CP11" s="59">
        <v>89</v>
      </c>
      <c r="CQ11" s="169">
        <v>90</v>
      </c>
      <c r="CR11" s="162">
        <v>91</v>
      </c>
      <c r="CS11" s="55">
        <v>92</v>
      </c>
      <c r="CT11" s="59">
        <v>93</v>
      </c>
      <c r="CU11" s="55">
        <v>94</v>
      </c>
      <c r="CV11" s="59">
        <v>95</v>
      </c>
      <c r="CW11" s="144">
        <v>96</v>
      </c>
      <c r="CX11" s="59">
        <v>97</v>
      </c>
      <c r="CY11" s="55">
        <v>98</v>
      </c>
      <c r="CZ11" s="59">
        <v>99</v>
      </c>
      <c r="DA11" s="55">
        <v>100</v>
      </c>
      <c r="DB11" s="59">
        <v>101</v>
      </c>
      <c r="DC11" s="169">
        <v>102</v>
      </c>
      <c r="DD11" s="162">
        <v>103</v>
      </c>
      <c r="DE11" s="55">
        <v>104</v>
      </c>
      <c r="DF11" s="59">
        <v>105</v>
      </c>
      <c r="DG11" s="55">
        <v>106</v>
      </c>
      <c r="DH11" s="59">
        <v>107</v>
      </c>
      <c r="DI11" s="144">
        <v>108</v>
      </c>
      <c r="DJ11" s="59">
        <v>109</v>
      </c>
      <c r="DK11" s="55">
        <v>110</v>
      </c>
      <c r="DL11" s="59">
        <v>111</v>
      </c>
      <c r="DM11" s="55">
        <v>112</v>
      </c>
      <c r="DN11" s="59">
        <v>113</v>
      </c>
      <c r="DO11" s="169">
        <v>114</v>
      </c>
      <c r="DP11" s="162">
        <v>115</v>
      </c>
      <c r="DQ11" s="55">
        <v>116</v>
      </c>
      <c r="DR11" s="59">
        <v>117</v>
      </c>
      <c r="DS11" s="55">
        <v>118</v>
      </c>
      <c r="DT11" s="59">
        <v>119</v>
      </c>
      <c r="DU11" s="144">
        <v>120</v>
      </c>
      <c r="DV11" s="59">
        <v>121</v>
      </c>
      <c r="DW11" s="55">
        <v>122</v>
      </c>
      <c r="DX11" s="59">
        <v>123</v>
      </c>
      <c r="DY11" s="55">
        <v>124</v>
      </c>
      <c r="DZ11" s="59">
        <v>125</v>
      </c>
      <c r="EA11" s="169">
        <v>126</v>
      </c>
      <c r="EB11" s="162">
        <v>127</v>
      </c>
      <c r="EC11" s="55">
        <v>128</v>
      </c>
      <c r="ED11" s="59">
        <v>129</v>
      </c>
      <c r="EE11" s="55">
        <v>130</v>
      </c>
      <c r="EF11" s="59">
        <v>131</v>
      </c>
      <c r="EG11" s="144">
        <v>132</v>
      </c>
      <c r="EH11" s="59">
        <v>133</v>
      </c>
      <c r="EI11" s="55">
        <v>134</v>
      </c>
      <c r="EJ11" s="59">
        <v>135</v>
      </c>
      <c r="EK11" s="55">
        <v>136</v>
      </c>
      <c r="EL11" s="59">
        <v>137</v>
      </c>
      <c r="EM11" s="169">
        <v>138</v>
      </c>
      <c r="EN11" s="162">
        <v>139</v>
      </c>
      <c r="EO11" s="55">
        <v>140</v>
      </c>
      <c r="EP11" s="59">
        <v>141</v>
      </c>
      <c r="EQ11" s="55">
        <v>142</v>
      </c>
      <c r="ER11" s="59">
        <v>143</v>
      </c>
      <c r="ES11" s="144">
        <v>144</v>
      </c>
      <c r="ET11" s="59">
        <v>145</v>
      </c>
      <c r="EU11" s="55">
        <v>146</v>
      </c>
      <c r="EV11" s="59">
        <v>147</v>
      </c>
      <c r="EW11" s="55">
        <v>148</v>
      </c>
      <c r="EX11" s="59">
        <v>149</v>
      </c>
      <c r="EY11" s="169">
        <v>150</v>
      </c>
      <c r="EZ11" s="162">
        <v>151</v>
      </c>
      <c r="FA11" s="55">
        <v>152</v>
      </c>
      <c r="FB11" s="59">
        <v>153</v>
      </c>
      <c r="FC11" s="55">
        <v>154</v>
      </c>
      <c r="FD11" s="92">
        <v>155</v>
      </c>
      <c r="FE11" s="97">
        <v>156</v>
      </c>
      <c r="FF11" s="183">
        <v>157</v>
      </c>
      <c r="FG11" s="56">
        <v>158</v>
      </c>
      <c r="FH11" s="56">
        <v>159</v>
      </c>
      <c r="FI11" s="56">
        <v>160</v>
      </c>
      <c r="FJ11" s="56">
        <v>161</v>
      </c>
      <c r="FK11" s="56">
        <v>162</v>
      </c>
      <c r="FL11" s="56">
        <v>163</v>
      </c>
      <c r="FM11" s="56">
        <v>164</v>
      </c>
      <c r="FN11" s="56">
        <v>165</v>
      </c>
      <c r="FO11" s="56">
        <v>166</v>
      </c>
      <c r="FP11" s="56">
        <v>167</v>
      </c>
      <c r="FQ11" s="97">
        <v>168</v>
      </c>
    </row>
    <row r="12" spans="1:194" ht="33.75" customHeight="1">
      <c r="A12" s="52">
        <v>1</v>
      </c>
      <c r="B12" s="51" t="s">
        <v>165</v>
      </c>
      <c r="C12" s="52">
        <v>10</v>
      </c>
      <c r="D12" s="53">
        <f>Sheet3!F4</f>
        <v>15000000</v>
      </c>
      <c r="E12" s="54">
        <f t="shared" ref="E12:E33" si="0">(D12/($D$34))*100</f>
        <v>3.4407525588320331E-2</v>
      </c>
      <c r="F12" s="61">
        <v>4.0000000000000001E-3</v>
      </c>
      <c r="G12" s="62">
        <v>4.0000000000000001E-3</v>
      </c>
      <c r="H12" s="62">
        <v>4.0000000000000001E-3</v>
      </c>
      <c r="I12" s="62">
        <v>4.0000000000000001E-3</v>
      </c>
      <c r="J12" s="62">
        <v>3.0000000000000001E-3</v>
      </c>
      <c r="K12" s="163">
        <v>3.0000000000000001E-3</v>
      </c>
      <c r="L12" s="61">
        <v>3.0000000000000001E-3</v>
      </c>
      <c r="M12" s="62">
        <v>3.0000000000000001E-3</v>
      </c>
      <c r="N12" s="62">
        <v>3.0000000000000001E-3</v>
      </c>
      <c r="O12" s="62">
        <v>3.0000000000000001E-3</v>
      </c>
      <c r="P12" s="60"/>
      <c r="Q12" s="65"/>
      <c r="R12" s="168"/>
      <c r="S12" s="60"/>
      <c r="T12" s="60"/>
      <c r="U12" s="60"/>
      <c r="V12" s="60"/>
      <c r="W12" s="65"/>
      <c r="X12" s="168"/>
      <c r="Y12" s="60"/>
      <c r="Z12" s="60"/>
      <c r="AA12" s="60"/>
      <c r="AB12" s="60"/>
      <c r="AC12" s="65"/>
      <c r="AD12" s="166"/>
      <c r="AE12" s="60"/>
      <c r="AF12" s="60"/>
      <c r="AG12" s="60"/>
      <c r="AH12" s="60"/>
      <c r="AI12" s="170"/>
      <c r="AJ12" s="168"/>
      <c r="AK12" s="60"/>
      <c r="AL12" s="60"/>
      <c r="AM12" s="60"/>
      <c r="AN12" s="60"/>
      <c r="AO12" s="65"/>
      <c r="AP12" s="166"/>
      <c r="AQ12" s="60"/>
      <c r="AR12" s="60"/>
      <c r="AS12" s="60"/>
      <c r="AT12" s="60"/>
      <c r="AU12" s="170"/>
      <c r="AV12" s="168"/>
      <c r="AW12" s="60"/>
      <c r="AX12" s="60"/>
      <c r="AY12" s="60"/>
      <c r="AZ12" s="60"/>
      <c r="BA12" s="65"/>
      <c r="BB12" s="166"/>
      <c r="BC12" s="60"/>
      <c r="BD12" s="60"/>
      <c r="BE12" s="60"/>
      <c r="BF12" s="60"/>
      <c r="BG12" s="170"/>
      <c r="BH12" s="168"/>
      <c r="BI12" s="60"/>
      <c r="BJ12" s="60"/>
      <c r="BK12" s="60"/>
      <c r="BL12" s="60"/>
      <c r="BM12" s="65"/>
      <c r="BN12" s="166"/>
      <c r="BO12" s="60"/>
      <c r="BP12" s="60"/>
      <c r="BQ12" s="60"/>
      <c r="BR12" s="60"/>
      <c r="BS12" s="170"/>
      <c r="BT12" s="168"/>
      <c r="BU12" s="60"/>
      <c r="BV12" s="60"/>
      <c r="BW12" s="60"/>
      <c r="BX12" s="60"/>
      <c r="BY12" s="65"/>
      <c r="BZ12" s="166"/>
      <c r="CA12" s="60"/>
      <c r="CB12" s="60"/>
      <c r="CC12" s="60"/>
      <c r="CD12" s="60"/>
      <c r="CE12" s="170"/>
      <c r="CF12" s="168"/>
      <c r="CG12" s="60"/>
      <c r="CH12" s="60"/>
      <c r="CI12" s="60"/>
      <c r="CJ12" s="60"/>
      <c r="CK12" s="65"/>
      <c r="CL12" s="166"/>
      <c r="CM12" s="60"/>
      <c r="CN12" s="60"/>
      <c r="CO12" s="60"/>
      <c r="CP12" s="60"/>
      <c r="CQ12" s="170"/>
      <c r="CR12" s="168"/>
      <c r="CS12" s="60"/>
      <c r="CT12" s="60"/>
      <c r="CU12" s="60"/>
      <c r="CV12" s="60"/>
      <c r="CW12" s="65"/>
      <c r="CX12" s="166"/>
      <c r="CY12" s="60"/>
      <c r="CZ12" s="60"/>
      <c r="DA12" s="60"/>
      <c r="DB12" s="60"/>
      <c r="DC12" s="170"/>
      <c r="DD12" s="168"/>
      <c r="DE12" s="60"/>
      <c r="DF12" s="60"/>
      <c r="DG12" s="60"/>
      <c r="DH12" s="60"/>
      <c r="DI12" s="65"/>
      <c r="DJ12" s="166"/>
      <c r="DK12" s="60"/>
      <c r="DL12" s="60"/>
      <c r="DM12" s="60"/>
      <c r="DN12" s="60"/>
      <c r="DO12" s="170"/>
      <c r="DP12" s="168"/>
      <c r="DQ12" s="60"/>
      <c r="DR12" s="60"/>
      <c r="DS12" s="60"/>
      <c r="DT12" s="60"/>
      <c r="DU12" s="65"/>
      <c r="DV12" s="166"/>
      <c r="DW12" s="60"/>
      <c r="DX12" s="60"/>
      <c r="DY12" s="60"/>
      <c r="DZ12" s="60"/>
      <c r="EA12" s="170"/>
      <c r="EB12" s="168"/>
      <c r="EC12" s="60"/>
      <c r="ED12" s="60"/>
      <c r="EE12" s="60"/>
      <c r="EF12" s="60"/>
      <c r="EG12" s="65"/>
      <c r="EH12" s="166"/>
      <c r="EI12" s="60"/>
      <c r="EJ12" s="60"/>
      <c r="EK12" s="60"/>
      <c r="EL12" s="60"/>
      <c r="EM12" s="170"/>
      <c r="EN12" s="168"/>
      <c r="EO12" s="60"/>
      <c r="EP12" s="60"/>
      <c r="EQ12" s="60"/>
      <c r="ER12" s="60"/>
      <c r="ES12" s="65"/>
      <c r="ET12" s="166"/>
      <c r="EU12" s="60"/>
      <c r="EV12" s="60"/>
      <c r="EW12" s="60"/>
      <c r="EX12" s="60"/>
      <c r="EY12" s="170"/>
      <c r="EZ12" s="168"/>
      <c r="FA12" s="60"/>
      <c r="FB12" s="60"/>
      <c r="FC12" s="60"/>
      <c r="FD12" s="93"/>
      <c r="FE12" s="65"/>
      <c r="FF12" s="166"/>
      <c r="FG12" s="60"/>
      <c r="FH12" s="60"/>
      <c r="FI12" s="60"/>
      <c r="FJ12" s="60"/>
      <c r="FK12" s="60"/>
      <c r="FL12" s="60"/>
      <c r="FM12" s="60"/>
      <c r="FN12" s="60"/>
      <c r="FO12" s="60"/>
      <c r="FP12" s="60"/>
      <c r="FQ12" s="65"/>
    </row>
    <row r="13" spans="1:194" ht="33" customHeight="1">
      <c r="A13" s="43">
        <v>2</v>
      </c>
      <c r="B13" s="41" t="s">
        <v>167</v>
      </c>
      <c r="C13" s="43">
        <v>5</v>
      </c>
      <c r="D13" s="45">
        <f>Sheet3!F5</f>
        <v>15000000</v>
      </c>
      <c r="E13" s="44">
        <f t="shared" si="0"/>
        <v>3.4407525588320331E-2</v>
      </c>
      <c r="F13" s="63">
        <v>7.0000000000000001E-3</v>
      </c>
      <c r="G13" s="64">
        <v>7.0000000000000001E-3</v>
      </c>
      <c r="H13" s="64">
        <v>7.0000000000000001E-3</v>
      </c>
      <c r="I13" s="64">
        <v>7.0000000000000001E-3</v>
      </c>
      <c r="J13" s="64">
        <v>6.0000000000000001E-3</v>
      </c>
      <c r="K13" s="66"/>
      <c r="L13" s="48"/>
      <c r="M13" s="40"/>
      <c r="N13" s="40"/>
      <c r="O13" s="40"/>
      <c r="P13" s="40"/>
      <c r="Q13" s="66"/>
      <c r="R13" s="48"/>
      <c r="S13" s="40"/>
      <c r="T13" s="40"/>
      <c r="U13" s="40"/>
      <c r="V13" s="40"/>
      <c r="W13" s="66"/>
      <c r="X13" s="48"/>
      <c r="Y13" s="40"/>
      <c r="Z13" s="40"/>
      <c r="AA13" s="40"/>
      <c r="AB13" s="40"/>
      <c r="AC13" s="66"/>
      <c r="AD13" s="46"/>
      <c r="AE13" s="40"/>
      <c r="AF13" s="40"/>
      <c r="AG13" s="40"/>
      <c r="AH13" s="40"/>
      <c r="AI13" s="171"/>
      <c r="AJ13" s="48"/>
      <c r="AK13" s="40"/>
      <c r="AL13" s="40"/>
      <c r="AM13" s="40"/>
      <c r="AN13" s="40"/>
      <c r="AO13" s="66"/>
      <c r="AP13" s="46"/>
      <c r="AQ13" s="40"/>
      <c r="AR13" s="40"/>
      <c r="AS13" s="40"/>
      <c r="AT13" s="40"/>
      <c r="AU13" s="171"/>
      <c r="AV13" s="48"/>
      <c r="AW13" s="40"/>
      <c r="AX13" s="40"/>
      <c r="AY13" s="40"/>
      <c r="AZ13" s="40"/>
      <c r="BA13" s="66"/>
      <c r="BB13" s="46"/>
      <c r="BC13" s="40"/>
      <c r="BD13" s="40"/>
      <c r="BE13" s="40"/>
      <c r="BF13" s="40"/>
      <c r="BG13" s="171"/>
      <c r="BH13" s="48"/>
      <c r="BI13" s="40"/>
      <c r="BJ13" s="40"/>
      <c r="BK13" s="40"/>
      <c r="BL13" s="40"/>
      <c r="BM13" s="66"/>
      <c r="BN13" s="46"/>
      <c r="BO13" s="40"/>
      <c r="BP13" s="40"/>
      <c r="BQ13" s="40"/>
      <c r="BR13" s="40"/>
      <c r="BS13" s="171"/>
      <c r="BT13" s="48"/>
      <c r="BU13" s="40"/>
      <c r="BV13" s="40"/>
      <c r="BW13" s="40"/>
      <c r="BX13" s="40"/>
      <c r="BY13" s="66"/>
      <c r="BZ13" s="46"/>
      <c r="CA13" s="40"/>
      <c r="CB13" s="40"/>
      <c r="CC13" s="40"/>
      <c r="CD13" s="40"/>
      <c r="CE13" s="171"/>
      <c r="CF13" s="48"/>
      <c r="CG13" s="40"/>
      <c r="CH13" s="40"/>
      <c r="CI13" s="40"/>
      <c r="CJ13" s="40"/>
      <c r="CK13" s="66"/>
      <c r="CL13" s="46"/>
      <c r="CM13" s="40"/>
      <c r="CN13" s="40"/>
      <c r="CO13" s="40"/>
      <c r="CP13" s="40"/>
      <c r="CQ13" s="171"/>
      <c r="CR13" s="48"/>
      <c r="CS13" s="40"/>
      <c r="CT13" s="40"/>
      <c r="CU13" s="40"/>
      <c r="CV13" s="40"/>
      <c r="CW13" s="66"/>
      <c r="CX13" s="46"/>
      <c r="CY13" s="40"/>
      <c r="CZ13" s="40"/>
      <c r="DA13" s="40"/>
      <c r="DB13" s="40"/>
      <c r="DC13" s="171"/>
      <c r="DD13" s="48"/>
      <c r="DE13" s="40"/>
      <c r="DF13" s="40"/>
      <c r="DG13" s="40"/>
      <c r="DH13" s="40"/>
      <c r="DI13" s="66"/>
      <c r="DJ13" s="46"/>
      <c r="DK13" s="40"/>
      <c r="DL13" s="40"/>
      <c r="DM13" s="40"/>
      <c r="DN13" s="40"/>
      <c r="DO13" s="171"/>
      <c r="DP13" s="48"/>
      <c r="DQ13" s="40"/>
      <c r="DR13" s="40"/>
      <c r="DS13" s="40"/>
      <c r="DT13" s="40"/>
      <c r="DU13" s="66"/>
      <c r="DV13" s="46"/>
      <c r="DW13" s="40"/>
      <c r="DX13" s="40"/>
      <c r="DY13" s="40"/>
      <c r="DZ13" s="40"/>
      <c r="EA13" s="171"/>
      <c r="EB13" s="48"/>
      <c r="EC13" s="40"/>
      <c r="ED13" s="40"/>
      <c r="EE13" s="40"/>
      <c r="EF13" s="40"/>
      <c r="EG13" s="66"/>
      <c r="EH13" s="46"/>
      <c r="EI13" s="40"/>
      <c r="EJ13" s="40"/>
      <c r="EK13" s="40"/>
      <c r="EL13" s="40"/>
      <c r="EM13" s="171"/>
      <c r="EN13" s="48"/>
      <c r="EO13" s="40"/>
      <c r="EP13" s="40"/>
      <c r="EQ13" s="40"/>
      <c r="ER13" s="40"/>
      <c r="ES13" s="66"/>
      <c r="ET13" s="46"/>
      <c r="EU13" s="40"/>
      <c r="EV13" s="40"/>
      <c r="EW13" s="40"/>
      <c r="EX13" s="40"/>
      <c r="EY13" s="171"/>
      <c r="EZ13" s="48"/>
      <c r="FA13" s="40"/>
      <c r="FB13" s="40"/>
      <c r="FC13" s="40"/>
      <c r="FD13" s="68"/>
      <c r="FE13" s="66"/>
      <c r="FF13" s="46"/>
      <c r="FG13" s="40"/>
      <c r="FH13" s="40"/>
      <c r="FI13" s="40"/>
      <c r="FJ13" s="40"/>
      <c r="FK13" s="40"/>
      <c r="FL13" s="40"/>
      <c r="FM13" s="40"/>
      <c r="FN13" s="40"/>
      <c r="FO13" s="40"/>
      <c r="FP13" s="40"/>
      <c r="FQ13" s="66"/>
    </row>
    <row r="14" spans="1:194" ht="33.75" customHeight="1">
      <c r="A14" s="43">
        <v>3</v>
      </c>
      <c r="B14" s="41" t="s">
        <v>168</v>
      </c>
      <c r="C14" s="43">
        <v>17</v>
      </c>
      <c r="D14" s="45">
        <f>Sheet3!F6</f>
        <v>1281114714.94875</v>
      </c>
      <c r="E14" s="44">
        <f t="shared" si="0"/>
        <v>2.9386658224115214</v>
      </c>
      <c r="F14" s="85"/>
      <c r="G14" s="99"/>
      <c r="H14" s="99"/>
      <c r="I14" s="99"/>
      <c r="J14" s="99"/>
      <c r="K14" s="164"/>
      <c r="L14" s="85"/>
      <c r="M14" s="99"/>
      <c r="N14" s="99"/>
      <c r="O14" s="86"/>
      <c r="P14" s="64">
        <v>0.17299999999999999</v>
      </c>
      <c r="Q14" s="145">
        <v>0.17299999999999999</v>
      </c>
      <c r="R14" s="63">
        <v>0.17299999999999999</v>
      </c>
      <c r="S14" s="64">
        <v>0.17299999999999999</v>
      </c>
      <c r="T14" s="64">
        <v>0.17299999999999999</v>
      </c>
      <c r="U14" s="64">
        <v>0.17299999999999999</v>
      </c>
      <c r="V14" s="64">
        <v>0.17299999999999999</v>
      </c>
      <c r="W14" s="145">
        <v>0.17299999999999999</v>
      </c>
      <c r="X14" s="63">
        <v>0.17299999999999999</v>
      </c>
      <c r="Y14" s="64">
        <v>0.17299999999999999</v>
      </c>
      <c r="Z14" s="64">
        <v>0.17299999999999999</v>
      </c>
      <c r="AA14" s="64">
        <v>0.17299999999999999</v>
      </c>
      <c r="AB14" s="64">
        <v>0.17299999999999999</v>
      </c>
      <c r="AC14" s="145">
        <v>0.17299999999999999</v>
      </c>
      <c r="AD14" s="167">
        <v>0.17299999999999999</v>
      </c>
      <c r="AE14" s="64">
        <v>0.17199999999999999</v>
      </c>
      <c r="AF14" s="64">
        <v>0.17199999999999999</v>
      </c>
      <c r="AG14" s="40"/>
      <c r="AH14" s="40"/>
      <c r="AI14" s="171"/>
      <c r="AJ14" s="48"/>
      <c r="AK14" s="40"/>
      <c r="AL14" s="40"/>
      <c r="AM14" s="40"/>
      <c r="AN14" s="40"/>
      <c r="AO14" s="66"/>
      <c r="AP14" s="46"/>
      <c r="AQ14" s="40"/>
      <c r="AR14" s="40"/>
      <c r="AS14" s="40"/>
      <c r="AT14" s="40"/>
      <c r="AU14" s="171"/>
      <c r="AV14" s="48"/>
      <c r="AW14" s="40"/>
      <c r="AX14" s="40"/>
      <c r="AY14" s="40"/>
      <c r="AZ14" s="40"/>
      <c r="BA14" s="66"/>
      <c r="BB14" s="46"/>
      <c r="BC14" s="40"/>
      <c r="BD14" s="40"/>
      <c r="BE14" s="40"/>
      <c r="BF14" s="40"/>
      <c r="BG14" s="171"/>
      <c r="BH14" s="48"/>
      <c r="BI14" s="40"/>
      <c r="BJ14" s="40"/>
      <c r="BK14" s="40"/>
      <c r="BL14" s="40"/>
      <c r="BM14" s="66"/>
      <c r="BN14" s="46"/>
      <c r="BO14" s="40"/>
      <c r="BP14" s="40"/>
      <c r="BQ14" s="40"/>
      <c r="BR14" s="40"/>
      <c r="BS14" s="171"/>
      <c r="BT14" s="48"/>
      <c r="BU14" s="40"/>
      <c r="BV14" s="40"/>
      <c r="BW14" s="40"/>
      <c r="BX14" s="40"/>
      <c r="BY14" s="66"/>
      <c r="BZ14" s="46"/>
      <c r="CA14" s="40"/>
      <c r="CB14" s="40"/>
      <c r="CC14" s="40"/>
      <c r="CD14" s="40"/>
      <c r="CE14" s="171"/>
      <c r="CF14" s="48"/>
      <c r="CG14" s="40"/>
      <c r="CH14" s="40"/>
      <c r="CI14" s="40"/>
      <c r="CJ14" s="40"/>
      <c r="CK14" s="66"/>
      <c r="CL14" s="46"/>
      <c r="CM14" s="40"/>
      <c r="CN14" s="40"/>
      <c r="CO14" s="40"/>
      <c r="CP14" s="40"/>
      <c r="CQ14" s="171"/>
      <c r="CR14" s="48"/>
      <c r="CS14" s="40"/>
      <c r="CT14" s="40"/>
      <c r="CU14" s="40"/>
      <c r="CV14" s="40"/>
      <c r="CW14" s="66"/>
      <c r="CX14" s="46"/>
      <c r="CY14" s="40"/>
      <c r="CZ14" s="40"/>
      <c r="DA14" s="40"/>
      <c r="DB14" s="40"/>
      <c r="DC14" s="171"/>
      <c r="DD14" s="48"/>
      <c r="DE14" s="40"/>
      <c r="DF14" s="40"/>
      <c r="DG14" s="40"/>
      <c r="DH14" s="40"/>
      <c r="DI14" s="66"/>
      <c r="DJ14" s="46"/>
      <c r="DK14" s="40"/>
      <c r="DL14" s="40"/>
      <c r="DM14" s="40"/>
      <c r="DN14" s="40"/>
      <c r="DO14" s="171"/>
      <c r="DP14" s="48"/>
      <c r="DQ14" s="40"/>
      <c r="DR14" s="40"/>
      <c r="DS14" s="40"/>
      <c r="DT14" s="40"/>
      <c r="DU14" s="66"/>
      <c r="DV14" s="46"/>
      <c r="DW14" s="40"/>
      <c r="DX14" s="40"/>
      <c r="DY14" s="40"/>
      <c r="DZ14" s="40"/>
      <c r="EA14" s="171"/>
      <c r="EB14" s="48"/>
      <c r="EC14" s="40"/>
      <c r="ED14" s="40"/>
      <c r="EE14" s="40"/>
      <c r="EF14" s="40"/>
      <c r="EG14" s="66"/>
      <c r="EH14" s="46"/>
      <c r="EI14" s="40"/>
      <c r="EJ14" s="40"/>
      <c r="EK14" s="40"/>
      <c r="EL14" s="40"/>
      <c r="EM14" s="171"/>
      <c r="EN14" s="48"/>
      <c r="EO14" s="40"/>
      <c r="EP14" s="40"/>
      <c r="EQ14" s="40"/>
      <c r="ER14" s="40"/>
      <c r="ES14" s="66"/>
      <c r="ET14" s="46"/>
      <c r="EU14" s="40"/>
      <c r="EV14" s="40"/>
      <c r="EW14" s="40"/>
      <c r="EX14" s="40"/>
      <c r="EY14" s="171"/>
      <c r="EZ14" s="48"/>
      <c r="FA14" s="40"/>
      <c r="FB14" s="40"/>
      <c r="FC14" s="40"/>
      <c r="FD14" s="68"/>
      <c r="FE14" s="66"/>
      <c r="FF14" s="46"/>
      <c r="FG14" s="40"/>
      <c r="FH14" s="40"/>
      <c r="FI14" s="40"/>
      <c r="FJ14" s="40"/>
      <c r="FK14" s="40"/>
      <c r="FL14" s="40"/>
      <c r="FM14" s="40"/>
      <c r="FN14" s="40"/>
      <c r="FO14" s="40"/>
      <c r="FP14" s="40"/>
      <c r="FQ14" s="66"/>
    </row>
    <row r="15" spans="1:194" ht="33.75" customHeight="1">
      <c r="A15" s="43">
        <v>4</v>
      </c>
      <c r="B15" s="41" t="s">
        <v>166</v>
      </c>
      <c r="C15" s="43">
        <v>2</v>
      </c>
      <c r="D15" s="45">
        <f>Sheet3!F7</f>
        <v>16528939.319999998</v>
      </c>
      <c r="E15" s="44">
        <f t="shared" si="0"/>
        <v>3.7914660173379598E-2</v>
      </c>
      <c r="F15" s="63">
        <v>1.9E-2</v>
      </c>
      <c r="G15" s="64">
        <v>1.9E-2</v>
      </c>
      <c r="H15" s="40"/>
      <c r="I15" s="40"/>
      <c r="J15" s="40"/>
      <c r="K15" s="66"/>
      <c r="L15" s="48"/>
      <c r="M15" s="40"/>
      <c r="N15" s="40"/>
      <c r="O15" s="40"/>
      <c r="P15" s="40"/>
      <c r="Q15" s="66"/>
      <c r="R15" s="48"/>
      <c r="S15" s="40"/>
      <c r="T15" s="40"/>
      <c r="U15" s="40"/>
      <c r="V15" s="40"/>
      <c r="W15" s="66"/>
      <c r="X15" s="48"/>
      <c r="Y15" s="40"/>
      <c r="Z15" s="40"/>
      <c r="AA15" s="40"/>
      <c r="AB15" s="40"/>
      <c r="AC15" s="66"/>
      <c r="AD15" s="46"/>
      <c r="AE15" s="40"/>
      <c r="AF15" s="40"/>
      <c r="AG15" s="40"/>
      <c r="AH15" s="40"/>
      <c r="AI15" s="171"/>
      <c r="AJ15" s="48"/>
      <c r="AK15" s="40"/>
      <c r="AL15" s="40"/>
      <c r="AM15" s="40"/>
      <c r="AN15" s="40"/>
      <c r="AO15" s="66"/>
      <c r="AP15" s="46"/>
      <c r="AQ15" s="40"/>
      <c r="AR15" s="40"/>
      <c r="AS15" s="40"/>
      <c r="AT15" s="40"/>
      <c r="AU15" s="171"/>
      <c r="AV15" s="48"/>
      <c r="AW15" s="40"/>
      <c r="AX15" s="40"/>
      <c r="AY15" s="40"/>
      <c r="AZ15" s="40"/>
      <c r="BA15" s="66"/>
      <c r="BB15" s="46"/>
      <c r="BC15" s="40"/>
      <c r="BD15" s="40"/>
      <c r="BE15" s="40"/>
      <c r="BF15" s="40"/>
      <c r="BG15" s="171"/>
      <c r="BH15" s="48"/>
      <c r="BI15" s="40"/>
      <c r="BJ15" s="40"/>
      <c r="BK15" s="40"/>
      <c r="BL15" s="40"/>
      <c r="BM15" s="66"/>
      <c r="BN15" s="46"/>
      <c r="BO15" s="40"/>
      <c r="BP15" s="40"/>
      <c r="BQ15" s="40"/>
      <c r="BR15" s="40"/>
      <c r="BS15" s="171"/>
      <c r="BT15" s="48"/>
      <c r="BU15" s="40"/>
      <c r="BV15" s="40"/>
      <c r="BW15" s="40"/>
      <c r="BX15" s="40"/>
      <c r="BY15" s="66"/>
      <c r="BZ15" s="46"/>
      <c r="CA15" s="40"/>
      <c r="CB15" s="40"/>
      <c r="CC15" s="40"/>
      <c r="CD15" s="40"/>
      <c r="CE15" s="171"/>
      <c r="CF15" s="48"/>
      <c r="CG15" s="40"/>
      <c r="CH15" s="40"/>
      <c r="CI15" s="40"/>
      <c r="CJ15" s="40"/>
      <c r="CK15" s="66"/>
      <c r="CL15" s="46"/>
      <c r="CM15" s="40"/>
      <c r="CN15" s="40"/>
      <c r="CO15" s="40"/>
      <c r="CP15" s="40"/>
      <c r="CQ15" s="171"/>
      <c r="CR15" s="48"/>
      <c r="CS15" s="40"/>
      <c r="CT15" s="40"/>
      <c r="CU15" s="40"/>
      <c r="CV15" s="40"/>
      <c r="CW15" s="66"/>
      <c r="CX15" s="46"/>
      <c r="CY15" s="40"/>
      <c r="CZ15" s="40"/>
      <c r="DA15" s="40"/>
      <c r="DB15" s="40"/>
      <c r="DC15" s="171"/>
      <c r="DD15" s="48"/>
      <c r="DE15" s="40"/>
      <c r="DF15" s="40"/>
      <c r="DG15" s="40"/>
      <c r="DH15" s="40"/>
      <c r="DI15" s="66"/>
      <c r="DJ15" s="46"/>
      <c r="DK15" s="40"/>
      <c r="DL15" s="40"/>
      <c r="DM15" s="40"/>
      <c r="DN15" s="40"/>
      <c r="DO15" s="171"/>
      <c r="DP15" s="48"/>
      <c r="DQ15" s="40"/>
      <c r="DR15" s="40"/>
      <c r="DS15" s="40"/>
      <c r="DT15" s="40"/>
      <c r="DU15" s="66"/>
      <c r="DV15" s="46"/>
      <c r="DW15" s="40"/>
      <c r="DX15" s="40"/>
      <c r="DY15" s="40"/>
      <c r="DZ15" s="40"/>
      <c r="EA15" s="171"/>
      <c r="EB15" s="48"/>
      <c r="EC15" s="40"/>
      <c r="ED15" s="40"/>
      <c r="EE15" s="40"/>
      <c r="EF15" s="40"/>
      <c r="EG15" s="66"/>
      <c r="EH15" s="46"/>
      <c r="EI15" s="40"/>
      <c r="EJ15" s="40"/>
      <c r="EK15" s="40"/>
      <c r="EL15" s="40"/>
      <c r="EM15" s="171"/>
      <c r="EN15" s="48"/>
      <c r="EO15" s="40"/>
      <c r="EP15" s="40"/>
      <c r="EQ15" s="40"/>
      <c r="ER15" s="40"/>
      <c r="ES15" s="66"/>
      <c r="ET15" s="46"/>
      <c r="EU15" s="40"/>
      <c r="EV15" s="40"/>
      <c r="EW15" s="40"/>
      <c r="EX15" s="40"/>
      <c r="EY15" s="171"/>
      <c r="EZ15" s="48"/>
      <c r="FA15" s="40"/>
      <c r="FB15" s="40"/>
      <c r="FC15" s="40"/>
      <c r="FD15" s="68"/>
      <c r="FE15" s="66"/>
      <c r="FF15" s="46"/>
      <c r="FG15" s="40"/>
      <c r="FH15" s="40"/>
      <c r="FI15" s="40"/>
      <c r="FJ15" s="40"/>
      <c r="FK15" s="40"/>
      <c r="FL15" s="40"/>
      <c r="FM15" s="40"/>
      <c r="FN15" s="40"/>
      <c r="FO15" s="40"/>
      <c r="FP15" s="40"/>
      <c r="FQ15" s="66"/>
    </row>
    <row r="16" spans="1:194" ht="33.75" customHeight="1">
      <c r="A16" s="43">
        <v>5</v>
      </c>
      <c r="B16" s="41" t="s">
        <v>169</v>
      </c>
      <c r="C16" s="43">
        <v>87</v>
      </c>
      <c r="D16" s="45">
        <f>Sheet3!F10</f>
        <v>682002586.77152407</v>
      </c>
      <c r="E16" s="44">
        <f t="shared" si="0"/>
        <v>1.5644014303761247</v>
      </c>
      <c r="F16" s="48"/>
      <c r="G16" s="40"/>
      <c r="H16" s="40"/>
      <c r="I16" s="40"/>
      <c r="J16" s="40"/>
      <c r="K16" s="66"/>
      <c r="L16" s="48"/>
      <c r="M16" s="40"/>
      <c r="N16" s="40"/>
      <c r="O16" s="40"/>
      <c r="P16" s="40"/>
      <c r="Q16" s="66"/>
      <c r="R16" s="48"/>
      <c r="S16" s="40"/>
      <c r="T16" s="40"/>
      <c r="U16" s="40"/>
      <c r="V16" s="40"/>
      <c r="W16" s="66"/>
      <c r="X16" s="48"/>
      <c r="Y16" s="64">
        <v>1.7999999999999999E-2</v>
      </c>
      <c r="Z16" s="64">
        <v>1.7999999999999999E-2</v>
      </c>
      <c r="AA16" s="64">
        <v>1.7999999999999999E-2</v>
      </c>
      <c r="AB16" s="64">
        <v>1.7999999999999999E-2</v>
      </c>
      <c r="AC16" s="145">
        <v>1.7999999999999999E-2</v>
      </c>
      <c r="AD16" s="167">
        <v>1.7999999999999999E-2</v>
      </c>
      <c r="AE16" s="64">
        <v>1.7999999999999999E-2</v>
      </c>
      <c r="AF16" s="64">
        <v>1.7999999999999999E-2</v>
      </c>
      <c r="AG16" s="64">
        <v>1.7999999999999999E-2</v>
      </c>
      <c r="AH16" s="64">
        <v>1.7999999999999999E-2</v>
      </c>
      <c r="AI16" s="172">
        <v>1.7999999999999999E-2</v>
      </c>
      <c r="AJ16" s="63">
        <v>1.7999999999999999E-2</v>
      </c>
      <c r="AK16" s="64">
        <v>1.7999999999999999E-2</v>
      </c>
      <c r="AL16" s="64">
        <v>1.7999999999999999E-2</v>
      </c>
      <c r="AM16" s="64">
        <v>1.7999999999999999E-2</v>
      </c>
      <c r="AN16" s="64">
        <v>1.7999999999999999E-2</v>
      </c>
      <c r="AO16" s="145">
        <v>1.7999999999999999E-2</v>
      </c>
      <c r="AP16" s="167">
        <v>1.7999999999999999E-2</v>
      </c>
      <c r="AQ16" s="64">
        <v>1.7999999999999999E-2</v>
      </c>
      <c r="AR16" s="64">
        <v>1.7999999999999999E-2</v>
      </c>
      <c r="AS16" s="64">
        <v>1.7999999999999999E-2</v>
      </c>
      <c r="AT16" s="64">
        <v>1.7999999999999999E-2</v>
      </c>
      <c r="AU16" s="172">
        <v>1.7999999999999999E-2</v>
      </c>
      <c r="AV16" s="63">
        <v>1.7999999999999999E-2</v>
      </c>
      <c r="AW16" s="64">
        <v>1.7999999999999999E-2</v>
      </c>
      <c r="AX16" s="64">
        <v>1.7999999999999999E-2</v>
      </c>
      <c r="AY16" s="64">
        <v>1.7999999999999999E-2</v>
      </c>
      <c r="AZ16" s="64">
        <v>1.7999999999999999E-2</v>
      </c>
      <c r="BA16" s="145">
        <v>1.7999999999999999E-2</v>
      </c>
      <c r="BB16" s="167">
        <v>1.7999999999999999E-2</v>
      </c>
      <c r="BC16" s="64">
        <v>1.7999999999999999E-2</v>
      </c>
      <c r="BD16" s="64">
        <v>1.7999999999999999E-2</v>
      </c>
      <c r="BE16" s="64">
        <v>1.7999999999999999E-2</v>
      </c>
      <c r="BF16" s="64">
        <v>1.7999999999999999E-2</v>
      </c>
      <c r="BG16" s="172">
        <v>1.7999999999999999E-2</v>
      </c>
      <c r="BH16" s="63">
        <v>1.7999999999999999E-2</v>
      </c>
      <c r="BI16" s="64">
        <v>1.7999999999999999E-2</v>
      </c>
      <c r="BJ16" s="64">
        <v>1.7999999999999999E-2</v>
      </c>
      <c r="BK16" s="64">
        <v>1.7999999999999999E-2</v>
      </c>
      <c r="BL16" s="64">
        <v>1.7999999999999999E-2</v>
      </c>
      <c r="BM16" s="145">
        <v>1.7999999999999999E-2</v>
      </c>
      <c r="BN16" s="167">
        <v>1.7999999999999999E-2</v>
      </c>
      <c r="BO16" s="64">
        <v>1.7999999999999999E-2</v>
      </c>
      <c r="BP16" s="64">
        <v>1.7999999999999999E-2</v>
      </c>
      <c r="BQ16" s="64">
        <v>1.7999999999999999E-2</v>
      </c>
      <c r="BR16" s="64">
        <v>1.7999999999999999E-2</v>
      </c>
      <c r="BS16" s="172">
        <v>1.7999999999999999E-2</v>
      </c>
      <c r="BT16" s="63">
        <v>1.7999999999999999E-2</v>
      </c>
      <c r="BU16" s="64">
        <v>1.7999999999999999E-2</v>
      </c>
      <c r="BV16" s="64">
        <v>1.7999999999999999E-2</v>
      </c>
      <c r="BW16" s="64">
        <v>1.7999999999999999E-2</v>
      </c>
      <c r="BX16" s="64">
        <v>1.7999999999999999E-2</v>
      </c>
      <c r="BY16" s="145">
        <v>1.7999999999999999E-2</v>
      </c>
      <c r="BZ16" s="167">
        <v>1.7999999999999999E-2</v>
      </c>
      <c r="CA16" s="64">
        <v>1.7999999999999999E-2</v>
      </c>
      <c r="CB16" s="64">
        <v>1.7999999999999999E-2</v>
      </c>
      <c r="CC16" s="64">
        <v>1.7999999999999999E-2</v>
      </c>
      <c r="CD16" s="64">
        <v>1.7999999999999999E-2</v>
      </c>
      <c r="CE16" s="172">
        <v>1.7999999999999999E-2</v>
      </c>
      <c r="CF16" s="63">
        <v>1.7999999999999999E-2</v>
      </c>
      <c r="CG16" s="64">
        <v>1.7999999999999999E-2</v>
      </c>
      <c r="CH16" s="64">
        <v>1.7999999999999999E-2</v>
      </c>
      <c r="CI16" s="64">
        <v>1.7999999999999999E-2</v>
      </c>
      <c r="CJ16" s="64">
        <v>1.7999999999999999E-2</v>
      </c>
      <c r="CK16" s="145">
        <v>1.7999999999999999E-2</v>
      </c>
      <c r="CL16" s="167">
        <v>1.7999999999999999E-2</v>
      </c>
      <c r="CM16" s="64">
        <v>1.7999999999999999E-2</v>
      </c>
      <c r="CN16" s="64">
        <v>1.7999999999999999E-2</v>
      </c>
      <c r="CO16" s="64">
        <v>1.7999999999999999E-2</v>
      </c>
      <c r="CP16" s="64">
        <v>1.7999999999999999E-2</v>
      </c>
      <c r="CQ16" s="172">
        <v>1.7999999999999999E-2</v>
      </c>
      <c r="CR16" s="63">
        <v>1.7999999999999999E-2</v>
      </c>
      <c r="CS16" s="64">
        <v>1.7999999999999999E-2</v>
      </c>
      <c r="CT16" s="64">
        <v>1.7999999999999999E-2</v>
      </c>
      <c r="CU16" s="64">
        <v>1.7999999999999999E-2</v>
      </c>
      <c r="CV16" s="64">
        <v>1.7999999999999999E-2</v>
      </c>
      <c r="CW16" s="145">
        <v>1.7999999999999999E-2</v>
      </c>
      <c r="CX16" s="167">
        <v>1.7999999999999999E-2</v>
      </c>
      <c r="CY16" s="64">
        <v>1.7999999999999999E-2</v>
      </c>
      <c r="CZ16" s="64">
        <v>1.7999999999999999E-2</v>
      </c>
      <c r="DA16" s="64">
        <v>1.7999999999999999E-2</v>
      </c>
      <c r="DB16" s="64">
        <v>1.7999999999999999E-2</v>
      </c>
      <c r="DC16" s="172">
        <v>1.7999999999999999E-2</v>
      </c>
      <c r="DD16" s="63">
        <v>1.7999999999999999E-2</v>
      </c>
      <c r="DE16" s="64">
        <v>1.7999999999999999E-2</v>
      </c>
      <c r="DF16" s="64">
        <v>1.7999999999999999E-2</v>
      </c>
      <c r="DG16" s="64">
        <v>1.7000000000000001E-2</v>
      </c>
      <c r="DH16" s="89"/>
      <c r="DI16" s="91"/>
      <c r="DJ16" s="178"/>
      <c r="DK16" s="88"/>
      <c r="DL16" s="88"/>
      <c r="DM16" s="88"/>
      <c r="DN16" s="88"/>
      <c r="DO16" s="175"/>
      <c r="DP16" s="179"/>
      <c r="DQ16" s="40"/>
      <c r="DR16" s="40"/>
      <c r="DS16" s="40"/>
      <c r="DT16" s="40"/>
      <c r="DU16" s="66"/>
      <c r="DV16" s="46"/>
      <c r="DW16" s="40"/>
      <c r="DX16" s="40"/>
      <c r="DY16" s="40"/>
      <c r="DZ16" s="40"/>
      <c r="EA16" s="171"/>
      <c r="EB16" s="48"/>
      <c r="EC16" s="40"/>
      <c r="ED16" s="40"/>
      <c r="EE16" s="40"/>
      <c r="EF16" s="40"/>
      <c r="EG16" s="66"/>
      <c r="EH16" s="46"/>
      <c r="EI16" s="40"/>
      <c r="EJ16" s="40"/>
      <c r="EK16" s="40"/>
      <c r="EL16" s="40"/>
      <c r="EM16" s="171"/>
      <c r="EN16" s="48"/>
      <c r="EO16" s="40"/>
      <c r="EP16" s="40"/>
      <c r="EQ16" s="40"/>
      <c r="ER16" s="40"/>
      <c r="ES16" s="66"/>
      <c r="ET16" s="46"/>
      <c r="EU16" s="40"/>
      <c r="EV16" s="40"/>
      <c r="EW16" s="40"/>
      <c r="EX16" s="40"/>
      <c r="EY16" s="171"/>
      <c r="EZ16" s="48"/>
      <c r="FA16" s="40"/>
      <c r="FB16" s="40"/>
      <c r="FC16" s="40"/>
      <c r="FD16" s="68"/>
      <c r="FE16" s="66"/>
      <c r="FF16" s="46"/>
      <c r="FG16" s="40"/>
      <c r="FH16" s="40"/>
      <c r="FI16" s="40"/>
      <c r="FJ16" s="40"/>
      <c r="FK16" s="40"/>
      <c r="FL16" s="40"/>
      <c r="FM16" s="40"/>
      <c r="FN16" s="40"/>
      <c r="FO16" s="40"/>
      <c r="FP16" s="40"/>
      <c r="FQ16" s="66"/>
    </row>
    <row r="17" spans="1:173" ht="33.75" customHeight="1">
      <c r="A17" s="43">
        <v>6</v>
      </c>
      <c r="B17" s="41" t="s">
        <v>170</v>
      </c>
      <c r="C17" s="43">
        <v>12</v>
      </c>
      <c r="D17" s="45">
        <f>Sheet3!F11</f>
        <v>433386699.20916003</v>
      </c>
      <c r="E17" s="44">
        <f t="shared" si="0"/>
        <v>0.99411759617845741</v>
      </c>
      <c r="F17" s="48"/>
      <c r="G17" s="40"/>
      <c r="H17" s="40"/>
      <c r="I17" s="40"/>
      <c r="J17" s="40"/>
      <c r="K17" s="66"/>
      <c r="L17" s="48"/>
      <c r="M17" s="40"/>
      <c r="N17" s="40"/>
      <c r="O17" s="40"/>
      <c r="P17" s="40"/>
      <c r="Q17" s="66"/>
      <c r="R17" s="48"/>
      <c r="S17" s="40"/>
      <c r="T17" s="40"/>
      <c r="U17" s="40"/>
      <c r="V17" s="40"/>
      <c r="W17" s="66"/>
      <c r="X17" s="48"/>
      <c r="Y17" s="40"/>
      <c r="Z17" s="40"/>
      <c r="AA17" s="40"/>
      <c r="AB17" s="40"/>
      <c r="AC17" s="66"/>
      <c r="AD17" s="46"/>
      <c r="AE17" s="40"/>
      <c r="AF17" s="40"/>
      <c r="AG17" s="40"/>
      <c r="AH17" s="40"/>
      <c r="AI17" s="171"/>
      <c r="AJ17" s="48"/>
      <c r="AK17" s="40"/>
      <c r="AL17" s="40"/>
      <c r="AM17" s="40"/>
      <c r="AN17" s="40"/>
      <c r="AO17" s="66"/>
      <c r="AP17" s="46"/>
      <c r="AQ17" s="40"/>
      <c r="AR17" s="40"/>
      <c r="AS17" s="40"/>
      <c r="AT17" s="40"/>
      <c r="AU17" s="171"/>
      <c r="AV17" s="48"/>
      <c r="AW17" s="40"/>
      <c r="AX17" s="40"/>
      <c r="AY17" s="40"/>
      <c r="AZ17" s="40"/>
      <c r="BA17" s="66"/>
      <c r="BB17" s="46"/>
      <c r="BC17" s="40"/>
      <c r="BD17" s="40"/>
      <c r="BE17" s="40"/>
      <c r="BF17" s="40"/>
      <c r="BG17" s="171"/>
      <c r="BH17" s="48"/>
      <c r="BI17" s="40"/>
      <c r="BJ17" s="40"/>
      <c r="BK17" s="40"/>
      <c r="BL17" s="40"/>
      <c r="BM17" s="66"/>
      <c r="BN17" s="46"/>
      <c r="BO17" s="40"/>
      <c r="BP17" s="38"/>
      <c r="BQ17" s="64">
        <v>8.3000000000000004E-2</v>
      </c>
      <c r="BR17" s="64">
        <v>8.3000000000000004E-2</v>
      </c>
      <c r="BS17" s="172">
        <v>8.3000000000000004E-2</v>
      </c>
      <c r="BT17" s="63">
        <v>8.3000000000000004E-2</v>
      </c>
      <c r="BU17" s="64">
        <v>8.3000000000000004E-2</v>
      </c>
      <c r="BV17" s="64">
        <v>8.3000000000000004E-2</v>
      </c>
      <c r="BW17" s="89"/>
      <c r="BX17" s="40"/>
      <c r="BY17" s="66"/>
      <c r="BZ17" s="46"/>
      <c r="CA17" s="40"/>
      <c r="CB17" s="40"/>
      <c r="CC17" s="40"/>
      <c r="CD17" s="40"/>
      <c r="CE17" s="171"/>
      <c r="CF17" s="48"/>
      <c r="CG17" s="40"/>
      <c r="CH17" s="40"/>
      <c r="CI17" s="40"/>
      <c r="CJ17" s="40"/>
      <c r="CK17" s="66"/>
      <c r="CL17" s="46"/>
      <c r="CM17" s="40"/>
      <c r="CN17" s="40"/>
      <c r="CO17" s="40"/>
      <c r="CP17" s="40"/>
      <c r="CQ17" s="171"/>
      <c r="CR17" s="48"/>
      <c r="CS17" s="40"/>
      <c r="CT17" s="40"/>
      <c r="CU17" s="40"/>
      <c r="CV17" s="40"/>
      <c r="CW17" s="66"/>
      <c r="CX17" s="46"/>
      <c r="CY17" s="40"/>
      <c r="CZ17" s="40"/>
      <c r="DA17" s="40"/>
      <c r="DB17" s="40"/>
      <c r="DC17" s="171"/>
      <c r="DD17" s="48"/>
      <c r="DE17" s="40"/>
      <c r="DF17" s="40"/>
      <c r="DG17" s="40"/>
      <c r="DH17" s="64">
        <v>8.3000000000000004E-2</v>
      </c>
      <c r="DI17" s="145">
        <v>8.3000000000000004E-2</v>
      </c>
      <c r="DJ17" s="167">
        <v>8.3000000000000004E-2</v>
      </c>
      <c r="DK17" s="64">
        <v>8.3000000000000004E-2</v>
      </c>
      <c r="DL17" s="64">
        <v>8.2000000000000003E-2</v>
      </c>
      <c r="DM17" s="64">
        <v>8.2000000000000003E-2</v>
      </c>
      <c r="DN17" s="87"/>
      <c r="DO17" s="171"/>
      <c r="DP17" s="48"/>
      <c r="DQ17" s="88"/>
      <c r="DR17" s="88"/>
      <c r="DS17" s="88"/>
      <c r="DT17" s="88"/>
      <c r="DU17" s="91"/>
      <c r="DV17" s="178"/>
      <c r="DW17" s="88"/>
      <c r="DX17" s="88"/>
      <c r="DY17" s="88"/>
      <c r="DZ17" s="88"/>
      <c r="EA17" s="175"/>
      <c r="EB17" s="179"/>
      <c r="EC17" s="40"/>
      <c r="ED17" s="40"/>
      <c r="EE17" s="40"/>
      <c r="EF17" s="40"/>
      <c r="EG17" s="66"/>
      <c r="EH17" s="46"/>
      <c r="EI17" s="40"/>
      <c r="EJ17" s="40"/>
      <c r="EK17" s="40"/>
      <c r="EL17" s="40"/>
      <c r="EM17" s="171"/>
      <c r="EN17" s="48"/>
      <c r="EO17" s="40"/>
      <c r="EP17" s="40"/>
      <c r="EQ17" s="40"/>
      <c r="ER17" s="40"/>
      <c r="ES17" s="66"/>
      <c r="ET17" s="178"/>
      <c r="EU17" s="88"/>
      <c r="EV17" s="88"/>
      <c r="EW17" s="88"/>
      <c r="EX17" s="88"/>
      <c r="EY17" s="175"/>
      <c r="EZ17" s="179"/>
      <c r="FA17" s="40"/>
      <c r="FB17" s="40"/>
      <c r="FC17" s="40"/>
      <c r="FD17" s="68"/>
      <c r="FE17" s="66"/>
      <c r="FF17" s="46"/>
      <c r="FG17" s="40"/>
      <c r="FH17" s="40"/>
      <c r="FI17" s="40"/>
      <c r="FJ17" s="40"/>
      <c r="FK17" s="40"/>
      <c r="FL17" s="40"/>
      <c r="FM17" s="40"/>
      <c r="FN17" s="40"/>
      <c r="FO17" s="40"/>
      <c r="FP17" s="40"/>
      <c r="FQ17" s="66"/>
    </row>
    <row r="18" spans="1:173" ht="33.75" customHeight="1">
      <c r="A18" s="43">
        <v>7</v>
      </c>
      <c r="B18" s="41" t="s">
        <v>171</v>
      </c>
      <c r="C18" s="43">
        <v>4</v>
      </c>
      <c r="D18" s="45">
        <f>Sheet3!F14</f>
        <v>4059471976.3962002</v>
      </c>
      <c r="E18" s="44">
        <f t="shared" si="0"/>
        <v>9.3117590601947722</v>
      </c>
      <c r="F18" s="48"/>
      <c r="G18" s="40"/>
      <c r="H18" s="40"/>
      <c r="I18" s="40"/>
      <c r="J18" s="40"/>
      <c r="K18" s="66"/>
      <c r="L18" s="48"/>
      <c r="M18" s="40"/>
      <c r="N18" s="40"/>
      <c r="O18" s="40"/>
      <c r="P18" s="40"/>
      <c r="Q18" s="66"/>
      <c r="R18" s="48"/>
      <c r="S18" s="40"/>
      <c r="T18" s="40"/>
      <c r="U18" s="40"/>
      <c r="V18" s="40"/>
      <c r="W18" s="66"/>
      <c r="X18" s="48"/>
      <c r="Y18" s="40"/>
      <c r="Z18" s="40"/>
      <c r="AA18" s="40"/>
      <c r="AB18" s="40"/>
      <c r="AC18" s="66"/>
      <c r="AD18" s="46"/>
      <c r="AE18" s="40"/>
      <c r="AF18" s="40"/>
      <c r="AG18" s="40"/>
      <c r="AH18" s="40"/>
      <c r="AI18" s="171"/>
      <c r="AJ18" s="48"/>
      <c r="AK18" s="40"/>
      <c r="AL18" s="40"/>
      <c r="AM18" s="40"/>
      <c r="AN18" s="40"/>
      <c r="AO18" s="66"/>
      <c r="AP18" s="46"/>
      <c r="AQ18" s="40"/>
      <c r="AR18" s="40"/>
      <c r="AS18" s="40"/>
      <c r="AT18" s="40"/>
      <c r="AU18" s="171"/>
      <c r="AV18" s="48"/>
      <c r="AW18" s="40"/>
      <c r="AX18" s="40"/>
      <c r="AY18" s="40"/>
      <c r="AZ18" s="40"/>
      <c r="BA18" s="66"/>
      <c r="BB18" s="46"/>
      <c r="BC18" s="40"/>
      <c r="BD18" s="40"/>
      <c r="BE18" s="40"/>
      <c r="BF18" s="40"/>
      <c r="BG18" s="171"/>
      <c r="BH18" s="48"/>
      <c r="BI18" s="40"/>
      <c r="BJ18" s="40"/>
      <c r="BK18" s="40"/>
      <c r="BL18" s="40"/>
      <c r="BM18" s="66"/>
      <c r="BN18" s="46"/>
      <c r="BO18" s="40"/>
      <c r="BP18" s="38"/>
      <c r="BQ18" s="40"/>
      <c r="BR18" s="40"/>
      <c r="BS18" s="171"/>
      <c r="BT18" s="48"/>
      <c r="BU18" s="40"/>
      <c r="BV18" s="40"/>
      <c r="BW18" s="64">
        <v>2.3279999999999998</v>
      </c>
      <c r="BX18" s="64">
        <v>2.3279999999999998</v>
      </c>
      <c r="BY18" s="66"/>
      <c r="BZ18" s="46"/>
      <c r="CA18" s="40"/>
      <c r="CB18" s="40"/>
      <c r="CC18" s="40"/>
      <c r="CD18" s="40"/>
      <c r="CE18" s="171"/>
      <c r="CF18" s="48"/>
      <c r="CG18" s="40"/>
      <c r="CH18" s="40"/>
      <c r="CI18" s="40"/>
      <c r="CJ18" s="40"/>
      <c r="CK18" s="66"/>
      <c r="CL18" s="46"/>
      <c r="CM18" s="40"/>
      <c r="CN18" s="40"/>
      <c r="CO18" s="40"/>
      <c r="CP18" s="40"/>
      <c r="CQ18" s="171"/>
      <c r="CR18" s="48"/>
      <c r="CS18" s="40"/>
      <c r="CT18" s="40"/>
      <c r="CU18" s="40"/>
      <c r="CV18" s="40"/>
      <c r="CW18" s="66"/>
      <c r="CX18" s="46"/>
      <c r="CY18" s="40"/>
      <c r="CZ18" s="40"/>
      <c r="DA18" s="40"/>
      <c r="DB18" s="40"/>
      <c r="DC18" s="171"/>
      <c r="DD18" s="48"/>
      <c r="DE18" s="40"/>
      <c r="DF18" s="40"/>
      <c r="DG18" s="40"/>
      <c r="DH18" s="40"/>
      <c r="DI18" s="66"/>
      <c r="DJ18" s="46"/>
      <c r="DK18" s="40"/>
      <c r="DL18" s="40"/>
      <c r="DM18" s="40"/>
      <c r="DN18" s="64">
        <v>2.3279999999999998</v>
      </c>
      <c r="DO18" s="172">
        <v>2.3279999999999998</v>
      </c>
      <c r="DP18" s="179"/>
      <c r="DQ18" s="40"/>
      <c r="DR18" s="40"/>
      <c r="DS18" s="40"/>
      <c r="DT18" s="40"/>
      <c r="DU18" s="66"/>
      <c r="DV18" s="46"/>
      <c r="DW18" s="40"/>
      <c r="DX18" s="40"/>
      <c r="DY18" s="40"/>
      <c r="DZ18" s="40"/>
      <c r="EA18" s="171"/>
      <c r="EB18" s="48"/>
      <c r="EC18" s="88"/>
      <c r="ED18" s="88"/>
      <c r="EE18" s="88"/>
      <c r="EF18" s="88"/>
      <c r="EG18" s="66"/>
      <c r="EH18" s="46"/>
      <c r="EI18" s="40"/>
      <c r="EJ18" s="40"/>
      <c r="EK18" s="40"/>
      <c r="EL18" s="40"/>
      <c r="EM18" s="171"/>
      <c r="EN18" s="48"/>
      <c r="EO18" s="40"/>
      <c r="EP18" s="40"/>
      <c r="EQ18" s="40"/>
      <c r="ER18" s="40"/>
      <c r="ES18" s="66"/>
      <c r="ET18" s="46"/>
      <c r="EU18" s="40"/>
      <c r="EV18" s="40"/>
      <c r="EW18" s="40"/>
      <c r="EX18" s="40"/>
      <c r="EY18" s="171"/>
      <c r="EZ18" s="48"/>
      <c r="FA18" s="88"/>
      <c r="FB18" s="88"/>
      <c r="FC18" s="88"/>
      <c r="FD18" s="90"/>
      <c r="FE18" s="66"/>
      <c r="FF18" s="46"/>
      <c r="FG18" s="40"/>
      <c r="FH18" s="40"/>
      <c r="FI18" s="40"/>
      <c r="FJ18" s="40"/>
      <c r="FK18" s="40"/>
      <c r="FL18" s="40"/>
      <c r="FM18" s="40"/>
      <c r="FN18" s="40"/>
      <c r="FO18" s="40"/>
      <c r="FP18" s="40"/>
      <c r="FQ18" s="66"/>
    </row>
    <row r="19" spans="1:173" ht="33.75" customHeight="1">
      <c r="A19" s="43">
        <v>8</v>
      </c>
      <c r="B19" s="41" t="s">
        <v>172</v>
      </c>
      <c r="C19" s="43">
        <v>4</v>
      </c>
      <c r="D19" s="45">
        <f>Sheet3!F15</f>
        <v>5162368466.4867001</v>
      </c>
      <c r="E19" s="44">
        <f t="shared" si="0"/>
        <v>11.841621673798608</v>
      </c>
      <c r="F19" s="48"/>
      <c r="G19" s="40"/>
      <c r="H19" s="40"/>
      <c r="I19" s="40"/>
      <c r="J19" s="40"/>
      <c r="K19" s="66"/>
      <c r="L19" s="48"/>
      <c r="M19" s="40"/>
      <c r="N19" s="40"/>
      <c r="O19" s="40"/>
      <c r="P19" s="40"/>
      <c r="Q19" s="66"/>
      <c r="R19" s="48"/>
      <c r="S19" s="40"/>
      <c r="T19" s="40"/>
      <c r="U19" s="40"/>
      <c r="V19" s="40"/>
      <c r="W19" s="66"/>
      <c r="X19" s="48"/>
      <c r="Y19" s="40"/>
      <c r="Z19" s="40"/>
      <c r="AA19" s="40"/>
      <c r="AB19" s="40"/>
      <c r="AC19" s="66"/>
      <c r="AD19" s="46"/>
      <c r="AE19" s="40"/>
      <c r="AF19" s="40"/>
      <c r="AG19" s="40"/>
      <c r="AH19" s="40"/>
      <c r="AI19" s="171"/>
      <c r="AJ19" s="48"/>
      <c r="AK19" s="40"/>
      <c r="AL19" s="40"/>
      <c r="AM19" s="40"/>
      <c r="AN19" s="40"/>
      <c r="AO19" s="66"/>
      <c r="AP19" s="46"/>
      <c r="AQ19" s="40"/>
      <c r="AR19" s="40"/>
      <c r="AS19" s="40"/>
      <c r="AT19" s="40"/>
      <c r="AU19" s="171"/>
      <c r="AV19" s="48"/>
      <c r="AW19" s="40"/>
      <c r="AX19" s="40"/>
      <c r="AY19" s="40"/>
      <c r="AZ19" s="40"/>
      <c r="BA19" s="66"/>
      <c r="BB19" s="46"/>
      <c r="BC19" s="40"/>
      <c r="BD19" s="40"/>
      <c r="BE19" s="40"/>
      <c r="BF19" s="40"/>
      <c r="BG19" s="171"/>
      <c r="BH19" s="48"/>
      <c r="BI19" s="40"/>
      <c r="BJ19" s="40"/>
      <c r="BK19" s="40"/>
      <c r="BL19" s="40"/>
      <c r="BM19" s="66"/>
      <c r="BN19" s="46"/>
      <c r="BO19" s="40"/>
      <c r="BP19" s="38"/>
      <c r="BQ19" s="40"/>
      <c r="BR19" s="40"/>
      <c r="BS19" s="171"/>
      <c r="BT19" s="48"/>
      <c r="BU19" s="40"/>
      <c r="BV19" s="40"/>
      <c r="BW19" s="40"/>
      <c r="BX19" s="40"/>
      <c r="BY19" s="145">
        <v>2.9609999999999999</v>
      </c>
      <c r="BZ19" s="167">
        <v>2.9609999999999999</v>
      </c>
      <c r="CA19" s="40"/>
      <c r="CB19" s="40"/>
      <c r="CC19" s="40"/>
      <c r="CD19" s="40"/>
      <c r="CE19" s="171"/>
      <c r="CF19" s="48"/>
      <c r="CG19" s="40"/>
      <c r="CH19" s="40"/>
      <c r="CI19" s="40"/>
      <c r="CJ19" s="40"/>
      <c r="CK19" s="66"/>
      <c r="CL19" s="46"/>
      <c r="CM19" s="40"/>
      <c r="CN19" s="40"/>
      <c r="CO19" s="40"/>
      <c r="CP19" s="40"/>
      <c r="CQ19" s="171"/>
      <c r="CR19" s="48"/>
      <c r="CS19" s="40"/>
      <c r="CT19" s="40"/>
      <c r="CU19" s="40"/>
      <c r="CV19" s="40"/>
      <c r="CW19" s="66"/>
      <c r="CX19" s="46"/>
      <c r="CY19" s="40"/>
      <c r="CZ19" s="40"/>
      <c r="DA19" s="40"/>
      <c r="DB19" s="40"/>
      <c r="DC19" s="171"/>
      <c r="DD19" s="48"/>
      <c r="DE19" s="40"/>
      <c r="DF19" s="40"/>
      <c r="DG19" s="40"/>
      <c r="DH19" s="40"/>
      <c r="DI19" s="66"/>
      <c r="DJ19" s="46"/>
      <c r="DK19" s="40"/>
      <c r="DL19" s="40"/>
      <c r="DM19" s="40"/>
      <c r="DN19" s="40"/>
      <c r="DO19" s="171"/>
      <c r="DP19" s="63">
        <v>2.96</v>
      </c>
      <c r="DQ19" s="64">
        <v>2.96</v>
      </c>
      <c r="DR19" s="89"/>
      <c r="DS19" s="40"/>
      <c r="DT19" s="40"/>
      <c r="DU19" s="66"/>
      <c r="DV19" s="46"/>
      <c r="DW19" s="40"/>
      <c r="DX19" s="40"/>
      <c r="DY19" s="40"/>
      <c r="DZ19" s="40"/>
      <c r="EA19" s="171"/>
      <c r="EB19" s="48"/>
      <c r="EC19" s="40"/>
      <c r="ED19" s="40"/>
      <c r="EE19" s="40"/>
      <c r="EF19" s="40"/>
      <c r="EG19" s="91"/>
      <c r="EH19" s="178"/>
      <c r="EI19" s="88"/>
      <c r="EJ19" s="88"/>
      <c r="EK19" s="40"/>
      <c r="EL19" s="40"/>
      <c r="EM19" s="171"/>
      <c r="EN19" s="48"/>
      <c r="EO19" s="40"/>
      <c r="EP19" s="40"/>
      <c r="EQ19" s="40"/>
      <c r="ER19" s="40"/>
      <c r="ES19" s="66"/>
      <c r="ET19" s="46"/>
      <c r="EU19" s="40"/>
      <c r="EV19" s="40"/>
      <c r="EW19" s="40"/>
      <c r="EX19" s="40"/>
      <c r="EY19" s="171"/>
      <c r="EZ19" s="48"/>
      <c r="FA19" s="40"/>
      <c r="FB19" s="40"/>
      <c r="FC19" s="40"/>
      <c r="FD19" s="68"/>
      <c r="FE19" s="91"/>
      <c r="FF19" s="178"/>
      <c r="FG19" s="88"/>
      <c r="FH19" s="88"/>
      <c r="FI19" s="40"/>
      <c r="FJ19" s="40"/>
      <c r="FK19" s="40"/>
      <c r="FL19" s="40"/>
      <c r="FM19" s="40"/>
      <c r="FN19" s="40"/>
      <c r="FO19" s="40"/>
      <c r="FP19" s="40"/>
      <c r="FQ19" s="66"/>
    </row>
    <row r="20" spans="1:173" ht="33.75" customHeight="1">
      <c r="A20" s="43">
        <v>9</v>
      </c>
      <c r="B20" s="41" t="s">
        <v>173</v>
      </c>
      <c r="C20" s="43">
        <v>7</v>
      </c>
      <c r="D20" s="45">
        <f>Sheet3!F16</f>
        <v>6035457106.8426609</v>
      </c>
      <c r="E20" s="44">
        <f t="shared" si="0"/>
        <v>13.844342989393244</v>
      </c>
      <c r="F20" s="48"/>
      <c r="G20" s="40"/>
      <c r="H20" s="40"/>
      <c r="I20" s="40"/>
      <c r="J20" s="40"/>
      <c r="K20" s="66"/>
      <c r="L20" s="48"/>
      <c r="M20" s="40"/>
      <c r="N20" s="40"/>
      <c r="O20" s="40"/>
      <c r="P20" s="40"/>
      <c r="Q20" s="66"/>
      <c r="R20" s="48"/>
      <c r="S20" s="40"/>
      <c r="T20" s="40"/>
      <c r="U20" s="40"/>
      <c r="V20" s="40"/>
      <c r="W20" s="66"/>
      <c r="X20" s="48"/>
      <c r="Y20" s="40"/>
      <c r="Z20" s="40"/>
      <c r="AA20" s="40"/>
      <c r="AB20" s="40"/>
      <c r="AC20" s="66"/>
      <c r="AD20" s="46"/>
      <c r="AE20" s="40"/>
      <c r="AF20" s="40"/>
      <c r="AG20" s="40"/>
      <c r="AH20" s="40"/>
      <c r="AI20" s="171"/>
      <c r="AJ20" s="48"/>
      <c r="AK20" s="40"/>
      <c r="AL20" s="40"/>
      <c r="AM20" s="40"/>
      <c r="AN20" s="40"/>
      <c r="AO20" s="66"/>
      <c r="AP20" s="46"/>
      <c r="AQ20" s="40"/>
      <c r="AR20" s="40"/>
      <c r="AS20" s="40"/>
      <c r="AT20" s="40"/>
      <c r="AU20" s="171"/>
      <c r="AV20" s="48"/>
      <c r="AW20" s="40"/>
      <c r="AX20" s="40"/>
      <c r="AY20" s="40"/>
      <c r="AZ20" s="40"/>
      <c r="BA20" s="66"/>
      <c r="BB20" s="46"/>
      <c r="BC20" s="40"/>
      <c r="BD20" s="40"/>
      <c r="BE20" s="40"/>
      <c r="BF20" s="40"/>
      <c r="BG20" s="171"/>
      <c r="BH20" s="48"/>
      <c r="BI20" s="40"/>
      <c r="BJ20" s="40"/>
      <c r="BK20" s="40"/>
      <c r="BL20" s="40"/>
      <c r="BM20" s="66"/>
      <c r="BN20" s="46"/>
      <c r="BO20" s="40"/>
      <c r="BP20" s="40"/>
      <c r="BQ20" s="40"/>
      <c r="BR20" s="40"/>
      <c r="BS20" s="171"/>
      <c r="BT20" s="48"/>
      <c r="BU20" s="40"/>
      <c r="BV20" s="40"/>
      <c r="BW20" s="40"/>
      <c r="BX20" s="40"/>
      <c r="BY20" s="66"/>
      <c r="BZ20" s="46"/>
      <c r="CA20" s="40"/>
      <c r="CB20" s="40"/>
      <c r="CC20" s="40"/>
      <c r="CD20" s="40"/>
      <c r="CE20" s="171"/>
      <c r="CF20" s="48"/>
      <c r="CG20" s="40"/>
      <c r="CH20" s="40"/>
      <c r="CI20" s="40"/>
      <c r="CJ20" s="40"/>
      <c r="CK20" s="66"/>
      <c r="CL20" s="46"/>
      <c r="CM20" s="40"/>
      <c r="CN20" s="40"/>
      <c r="CO20" s="40"/>
      <c r="CP20" s="40"/>
      <c r="CQ20" s="171"/>
      <c r="CR20" s="48"/>
      <c r="CS20" s="40"/>
      <c r="CT20" s="40"/>
      <c r="CU20" s="40"/>
      <c r="CV20" s="40"/>
      <c r="CW20" s="66"/>
      <c r="CX20" s="46"/>
      <c r="CY20" s="40"/>
      <c r="CZ20" s="40"/>
      <c r="DA20" s="40"/>
      <c r="DB20" s="40"/>
      <c r="DC20" s="171"/>
      <c r="DD20" s="48"/>
      <c r="DE20" s="40"/>
      <c r="DF20" s="40"/>
      <c r="DG20" s="40"/>
      <c r="DH20" s="40"/>
      <c r="DI20" s="66"/>
      <c r="DJ20" s="46"/>
      <c r="DK20" s="40"/>
      <c r="DL20" s="40"/>
      <c r="DM20" s="40"/>
      <c r="DN20" s="40"/>
      <c r="DO20" s="171"/>
      <c r="DP20" s="48"/>
      <c r="DQ20" s="40"/>
      <c r="DR20" s="64">
        <v>1.978</v>
      </c>
      <c r="DS20" s="64">
        <v>1.978</v>
      </c>
      <c r="DT20" s="64">
        <v>1.978</v>
      </c>
      <c r="DU20" s="145">
        <v>1.978</v>
      </c>
      <c r="DV20" s="167">
        <v>1.978</v>
      </c>
      <c r="DW20" s="64">
        <v>1.9770000000000001</v>
      </c>
      <c r="DX20" s="64">
        <v>1.9770000000000001</v>
      </c>
      <c r="DY20" s="87"/>
      <c r="DZ20" s="40"/>
      <c r="EA20" s="171"/>
      <c r="EB20" s="48"/>
      <c r="EC20" s="40"/>
      <c r="ED20" s="40"/>
      <c r="EE20" s="40"/>
      <c r="EF20" s="40"/>
      <c r="EG20" s="66"/>
      <c r="EH20" s="46"/>
      <c r="EI20" s="40"/>
      <c r="EJ20" s="40"/>
      <c r="EK20" s="88"/>
      <c r="EL20" s="88"/>
      <c r="EM20" s="175"/>
      <c r="EN20" s="176"/>
      <c r="EO20" s="88"/>
      <c r="EP20" s="88"/>
      <c r="EQ20" s="90"/>
      <c r="ER20" s="68"/>
      <c r="ES20" s="149"/>
      <c r="ET20" s="69"/>
      <c r="EU20" s="68"/>
      <c r="EV20" s="68"/>
      <c r="EW20" s="68"/>
      <c r="EX20" s="68"/>
      <c r="EY20" s="182"/>
      <c r="EZ20" s="148"/>
      <c r="FA20" s="68"/>
      <c r="FB20" s="68"/>
      <c r="FC20" s="68"/>
      <c r="FD20" s="68"/>
      <c r="FE20" s="149"/>
      <c r="FF20" s="69"/>
      <c r="FG20" s="68"/>
      <c r="FH20" s="68"/>
      <c r="FI20" s="90"/>
      <c r="FJ20" s="90"/>
      <c r="FK20" s="90"/>
      <c r="FL20" s="88"/>
      <c r="FM20" s="88"/>
      <c r="FN20" s="88"/>
      <c r="FO20" s="88"/>
      <c r="FP20" s="40"/>
      <c r="FQ20" s="66"/>
    </row>
    <row r="21" spans="1:173" ht="33.75" customHeight="1">
      <c r="A21" s="43">
        <v>10</v>
      </c>
      <c r="B21" s="41" t="s">
        <v>174</v>
      </c>
      <c r="C21" s="43">
        <v>3</v>
      </c>
      <c r="D21" s="45">
        <f>Sheet3!F17</f>
        <v>2722653568.7820001</v>
      </c>
      <c r="E21" s="44">
        <f t="shared" si="0"/>
        <v>6.2453181557332229</v>
      </c>
      <c r="F21" s="48"/>
      <c r="G21" s="40"/>
      <c r="H21" s="40"/>
      <c r="I21" s="40"/>
      <c r="J21" s="40"/>
      <c r="K21" s="66"/>
      <c r="L21" s="48"/>
      <c r="M21" s="40"/>
      <c r="N21" s="40"/>
      <c r="O21" s="40"/>
      <c r="P21" s="40"/>
      <c r="Q21" s="66"/>
      <c r="R21" s="48"/>
      <c r="S21" s="40"/>
      <c r="T21" s="40"/>
      <c r="U21" s="40"/>
      <c r="V21" s="40"/>
      <c r="W21" s="66"/>
      <c r="X21" s="48"/>
      <c r="Y21" s="40"/>
      <c r="Z21" s="40"/>
      <c r="AA21" s="40"/>
      <c r="AB21" s="40"/>
      <c r="AC21" s="66"/>
      <c r="AD21" s="46"/>
      <c r="AE21" s="40"/>
      <c r="AF21" s="40"/>
      <c r="AG21" s="40"/>
      <c r="AH21" s="40"/>
      <c r="AI21" s="171"/>
      <c r="AJ21" s="48"/>
      <c r="AK21" s="40"/>
      <c r="AL21" s="40"/>
      <c r="AM21" s="40"/>
      <c r="AN21" s="40"/>
      <c r="AO21" s="66"/>
      <c r="AP21" s="46"/>
      <c r="AQ21" s="40"/>
      <c r="AR21" s="40"/>
      <c r="AS21" s="40"/>
      <c r="AT21" s="40"/>
      <c r="AU21" s="171"/>
      <c r="AV21" s="48"/>
      <c r="AW21" s="40"/>
      <c r="AX21" s="40"/>
      <c r="AY21" s="40"/>
      <c r="AZ21" s="40"/>
      <c r="BA21" s="66"/>
      <c r="BB21" s="46"/>
      <c r="BC21" s="40"/>
      <c r="BD21" s="40"/>
      <c r="BE21" s="40"/>
      <c r="BF21" s="40"/>
      <c r="BG21" s="171"/>
      <c r="BH21" s="48"/>
      <c r="BI21" s="40"/>
      <c r="BJ21" s="40"/>
      <c r="BK21" s="40"/>
      <c r="BL21" s="40"/>
      <c r="BM21" s="66"/>
      <c r="BN21" s="46"/>
      <c r="BO21" s="40"/>
      <c r="BP21" s="40"/>
      <c r="BQ21" s="40"/>
      <c r="BR21" s="40"/>
      <c r="BS21" s="171"/>
      <c r="BT21" s="48"/>
      <c r="BU21" s="40"/>
      <c r="BV21" s="40"/>
      <c r="BW21" s="40"/>
      <c r="BX21" s="40"/>
      <c r="BY21" s="66"/>
      <c r="BZ21" s="46"/>
      <c r="CA21" s="40"/>
      <c r="CB21" s="40"/>
      <c r="CC21" s="40"/>
      <c r="CD21" s="40"/>
      <c r="CE21" s="171"/>
      <c r="CF21" s="48"/>
      <c r="CG21" s="40"/>
      <c r="CH21" s="40"/>
      <c r="CI21" s="40"/>
      <c r="CJ21" s="40"/>
      <c r="CK21" s="66"/>
      <c r="CL21" s="46"/>
      <c r="CM21" s="40"/>
      <c r="CN21" s="40"/>
      <c r="CO21" s="40"/>
      <c r="CP21" s="40"/>
      <c r="CQ21" s="171"/>
      <c r="CR21" s="48"/>
      <c r="CS21" s="40"/>
      <c r="CT21" s="40"/>
      <c r="CU21" s="40"/>
      <c r="CV21" s="40"/>
      <c r="CW21" s="66"/>
      <c r="CX21" s="46"/>
      <c r="CY21" s="40"/>
      <c r="CZ21" s="40"/>
      <c r="DA21" s="40"/>
      <c r="DB21" s="40"/>
      <c r="DC21" s="171"/>
      <c r="DD21" s="48"/>
      <c r="DE21" s="40"/>
      <c r="DF21" s="40"/>
      <c r="DG21" s="40"/>
      <c r="DH21" s="40"/>
      <c r="DI21" s="66"/>
      <c r="DJ21" s="46"/>
      <c r="DK21" s="40"/>
      <c r="DL21" s="40"/>
      <c r="DM21" s="40"/>
      <c r="DN21" s="40"/>
      <c r="DO21" s="171"/>
      <c r="DP21" s="48"/>
      <c r="DQ21" s="40"/>
      <c r="DR21" s="40"/>
      <c r="DS21" s="40"/>
      <c r="DT21" s="40"/>
      <c r="DU21" s="66"/>
      <c r="DV21" s="46"/>
      <c r="DW21" s="40"/>
      <c r="DX21" s="40"/>
      <c r="DY21" s="64">
        <v>2.0819999999999999</v>
      </c>
      <c r="DZ21" s="64">
        <v>2.0819999999999999</v>
      </c>
      <c r="EA21" s="172">
        <v>2.081</v>
      </c>
      <c r="EB21" s="176"/>
      <c r="EC21" s="46"/>
      <c r="ED21" s="40"/>
      <c r="EE21" s="40"/>
      <c r="EF21" s="40"/>
      <c r="EG21" s="66"/>
      <c r="EH21" s="46"/>
      <c r="EI21" s="40"/>
      <c r="EJ21" s="40"/>
      <c r="EK21" s="40"/>
      <c r="EL21" s="40"/>
      <c r="EM21" s="171"/>
      <c r="EN21" s="48"/>
      <c r="EO21" s="40"/>
      <c r="EP21" s="40"/>
      <c r="EQ21" s="68"/>
      <c r="ER21" s="90"/>
      <c r="ES21" s="181"/>
      <c r="ET21" s="69"/>
      <c r="EU21" s="68"/>
      <c r="EV21" s="68"/>
      <c r="EW21" s="68"/>
      <c r="EX21" s="68"/>
      <c r="EY21" s="182"/>
      <c r="EZ21" s="148"/>
      <c r="FA21" s="69"/>
      <c r="FB21" s="68"/>
      <c r="FC21" s="68"/>
      <c r="FD21" s="68"/>
      <c r="FE21" s="149"/>
      <c r="FF21" s="69"/>
      <c r="FG21" s="68"/>
      <c r="FH21" s="68"/>
      <c r="FI21" s="68"/>
      <c r="FJ21" s="68"/>
      <c r="FK21" s="68"/>
      <c r="FL21" s="40"/>
      <c r="FM21" s="40"/>
      <c r="FN21" s="40"/>
      <c r="FO21" s="40"/>
      <c r="FP21" s="88"/>
      <c r="FQ21" s="91"/>
    </row>
    <row r="22" spans="1:173" ht="33.75" customHeight="1">
      <c r="A22" s="43">
        <v>11</v>
      </c>
      <c r="B22" s="41" t="s">
        <v>175</v>
      </c>
      <c r="C22" s="43">
        <v>7</v>
      </c>
      <c r="D22" s="45">
        <f>Sheet3!F18</f>
        <v>2391425571.2388301</v>
      </c>
      <c r="E22" s="44">
        <f t="shared" si="0"/>
        <v>5.4855357689975746</v>
      </c>
      <c r="F22" s="48"/>
      <c r="G22" s="40"/>
      <c r="H22" s="99"/>
      <c r="I22" s="99"/>
      <c r="J22" s="99"/>
      <c r="K22" s="164"/>
      <c r="L22" s="85"/>
      <c r="M22" s="99"/>
      <c r="N22" s="99"/>
      <c r="O22" s="40"/>
      <c r="P22" s="40"/>
      <c r="Q22" s="66"/>
      <c r="R22" s="48"/>
      <c r="S22" s="40"/>
      <c r="T22" s="40"/>
      <c r="U22" s="40"/>
      <c r="V22" s="40"/>
      <c r="W22" s="66"/>
      <c r="X22" s="48"/>
      <c r="Y22" s="40"/>
      <c r="Z22" s="40"/>
      <c r="AA22" s="40"/>
      <c r="AB22" s="40"/>
      <c r="AC22" s="66"/>
      <c r="AD22" s="46"/>
      <c r="AE22" s="40"/>
      <c r="AF22" s="40"/>
      <c r="AG22" s="40"/>
      <c r="AH22" s="40"/>
      <c r="AI22" s="171"/>
      <c r="AJ22" s="48"/>
      <c r="AK22" s="40"/>
      <c r="AL22" s="40"/>
      <c r="AM22" s="40"/>
      <c r="AN22" s="40"/>
      <c r="AO22" s="66"/>
      <c r="AP22" s="46"/>
      <c r="AQ22" s="40"/>
      <c r="AR22" s="40"/>
      <c r="AS22" s="40"/>
      <c r="AT22" s="40"/>
      <c r="AU22" s="171"/>
      <c r="AV22" s="48"/>
      <c r="AW22" s="40"/>
      <c r="AX22" s="40"/>
      <c r="AY22" s="40"/>
      <c r="AZ22" s="40"/>
      <c r="BA22" s="66"/>
      <c r="BB22" s="46"/>
      <c r="BC22" s="40"/>
      <c r="BD22" s="40"/>
      <c r="BE22" s="40"/>
      <c r="BF22" s="40"/>
      <c r="BG22" s="171"/>
      <c r="BH22" s="48"/>
      <c r="BI22" s="40"/>
      <c r="BJ22" s="40"/>
      <c r="BK22" s="40"/>
      <c r="BL22" s="40"/>
      <c r="BM22" s="66"/>
      <c r="BN22" s="46"/>
      <c r="BO22" s="40"/>
      <c r="BP22" s="40"/>
      <c r="BQ22" s="40"/>
      <c r="BR22" s="40"/>
      <c r="BS22" s="171"/>
      <c r="BT22" s="48"/>
      <c r="BU22" s="40"/>
      <c r="BV22" s="40"/>
      <c r="BW22" s="40"/>
      <c r="BX22" s="40"/>
      <c r="BY22" s="66"/>
      <c r="BZ22" s="46"/>
      <c r="CA22" s="40"/>
      <c r="CB22" s="40"/>
      <c r="CC22" s="40"/>
      <c r="CD22" s="40"/>
      <c r="CE22" s="171"/>
      <c r="CF22" s="48"/>
      <c r="CG22" s="40"/>
      <c r="CH22" s="40"/>
      <c r="CI22" s="40"/>
      <c r="CJ22" s="40"/>
      <c r="CK22" s="66"/>
      <c r="CL22" s="46"/>
      <c r="CM22" s="40"/>
      <c r="CN22" s="40"/>
      <c r="CO22" s="40"/>
      <c r="CP22" s="40"/>
      <c r="CQ22" s="171"/>
      <c r="CR22" s="48"/>
      <c r="CS22" s="40"/>
      <c r="CT22" s="40"/>
      <c r="CU22" s="40"/>
      <c r="CV22" s="40"/>
      <c r="CW22" s="66"/>
      <c r="CX22" s="46"/>
      <c r="CY22" s="40"/>
      <c r="CZ22" s="40"/>
      <c r="DA22" s="40"/>
      <c r="DB22" s="40"/>
      <c r="DC22" s="171"/>
      <c r="DD22" s="48"/>
      <c r="DE22" s="40"/>
      <c r="DF22" s="40"/>
      <c r="DG22" s="40"/>
      <c r="DH22" s="40"/>
      <c r="DI22" s="66"/>
      <c r="DJ22" s="46"/>
      <c r="DK22" s="40"/>
      <c r="DL22" s="40"/>
      <c r="DM22" s="40"/>
      <c r="DN22" s="40"/>
      <c r="DO22" s="171"/>
      <c r="DP22" s="48"/>
      <c r="DQ22" s="40"/>
      <c r="DR22" s="40"/>
      <c r="DS22" s="40"/>
      <c r="DT22" s="40"/>
      <c r="DU22" s="66"/>
      <c r="DV22" s="46"/>
      <c r="DW22" s="40"/>
      <c r="DX22" s="40"/>
      <c r="DY22" s="40"/>
      <c r="DZ22" s="40"/>
      <c r="EA22" s="171"/>
      <c r="EB22" s="180"/>
      <c r="EC22" s="38"/>
      <c r="ED22" s="64">
        <v>0.78400000000000003</v>
      </c>
      <c r="EE22" s="64">
        <v>0.78400000000000003</v>
      </c>
      <c r="EF22" s="64">
        <v>0.78400000000000003</v>
      </c>
      <c r="EG22" s="145">
        <v>0.78400000000000003</v>
      </c>
      <c r="EH22" s="167">
        <v>0.78400000000000003</v>
      </c>
      <c r="EI22" s="64">
        <v>0.78300000000000003</v>
      </c>
      <c r="EJ22" s="64">
        <v>0.78300000000000003</v>
      </c>
      <c r="EK22" s="40"/>
      <c r="EL22" s="40"/>
      <c r="EM22" s="171"/>
      <c r="EN22" s="48"/>
      <c r="EO22" s="40"/>
      <c r="EP22" s="40"/>
      <c r="EQ22" s="68"/>
      <c r="ER22" s="68"/>
      <c r="ES22" s="149"/>
      <c r="ET22" s="69"/>
      <c r="EU22" s="68"/>
      <c r="EV22" s="68"/>
      <c r="EW22" s="68"/>
      <c r="EX22" s="68"/>
      <c r="EY22" s="182"/>
      <c r="EZ22" s="148"/>
      <c r="FA22" s="68"/>
      <c r="FB22" s="68"/>
      <c r="FC22" s="68"/>
      <c r="FD22" s="68"/>
      <c r="FE22" s="149"/>
      <c r="FF22" s="69"/>
      <c r="FG22" s="68"/>
      <c r="FH22" s="68"/>
      <c r="FI22" s="68"/>
      <c r="FJ22" s="68"/>
      <c r="FK22" s="68"/>
      <c r="FL22" s="40"/>
      <c r="FM22" s="40"/>
      <c r="FN22" s="40"/>
      <c r="FO22" s="40"/>
      <c r="FP22" s="40"/>
      <c r="FQ22" s="66"/>
    </row>
    <row r="23" spans="1:173" ht="33.75" customHeight="1">
      <c r="A23" s="43">
        <v>12</v>
      </c>
      <c r="B23" s="41" t="s">
        <v>176</v>
      </c>
      <c r="C23" s="43">
        <v>5</v>
      </c>
      <c r="D23" s="45">
        <f>Sheet3!F19</f>
        <v>810582583.84109998</v>
      </c>
      <c r="E23" s="44">
        <f t="shared" si="0"/>
        <v>1.8593427329972971</v>
      </c>
      <c r="F23" s="48"/>
      <c r="G23" s="40"/>
      <c r="H23" s="99"/>
      <c r="I23" s="99"/>
      <c r="J23" s="99"/>
      <c r="K23" s="164"/>
      <c r="L23" s="85"/>
      <c r="M23" s="40"/>
      <c r="N23" s="40"/>
      <c r="O23" s="40"/>
      <c r="P23" s="40"/>
      <c r="Q23" s="66"/>
      <c r="R23" s="48"/>
      <c r="S23" s="40"/>
      <c r="T23" s="40"/>
      <c r="U23" s="40"/>
      <c r="V23" s="40"/>
      <c r="W23" s="66"/>
      <c r="X23" s="48"/>
      <c r="Y23" s="40"/>
      <c r="Z23" s="40"/>
      <c r="AA23" s="40"/>
      <c r="AB23" s="40"/>
      <c r="AC23" s="66"/>
      <c r="AD23" s="46"/>
      <c r="AE23" s="40"/>
      <c r="AF23" s="40"/>
      <c r="AG23" s="40"/>
      <c r="AH23" s="40"/>
      <c r="AI23" s="171"/>
      <c r="AJ23" s="48"/>
      <c r="AK23" s="40"/>
      <c r="AL23" s="40"/>
      <c r="AM23" s="40"/>
      <c r="AN23" s="40"/>
      <c r="AO23" s="66"/>
      <c r="AP23" s="46"/>
      <c r="AQ23" s="40"/>
      <c r="AR23" s="40"/>
      <c r="AS23" s="40"/>
      <c r="AT23" s="40"/>
      <c r="AU23" s="171"/>
      <c r="AV23" s="48"/>
      <c r="AW23" s="40"/>
      <c r="AX23" s="40"/>
      <c r="AY23" s="40"/>
      <c r="AZ23" s="40"/>
      <c r="BA23" s="66"/>
      <c r="BB23" s="46"/>
      <c r="BC23" s="40"/>
      <c r="BD23" s="40"/>
      <c r="BE23" s="40"/>
      <c r="BF23" s="40"/>
      <c r="BG23" s="171"/>
      <c r="BH23" s="48"/>
      <c r="BI23" s="40"/>
      <c r="BJ23" s="40"/>
      <c r="BK23" s="40"/>
      <c r="BL23" s="40"/>
      <c r="BM23" s="66"/>
      <c r="BN23" s="46"/>
      <c r="BO23" s="40"/>
      <c r="BP23" s="40"/>
      <c r="BQ23" s="40"/>
      <c r="BR23" s="40"/>
      <c r="BS23" s="171"/>
      <c r="BT23" s="48"/>
      <c r="BU23" s="40"/>
      <c r="BV23" s="40"/>
      <c r="BW23" s="40"/>
      <c r="BX23" s="40"/>
      <c r="BY23" s="66"/>
      <c r="BZ23" s="46"/>
      <c r="CA23" s="40"/>
      <c r="CB23" s="40"/>
      <c r="CC23" s="40"/>
      <c r="CD23" s="40"/>
      <c r="CE23" s="171"/>
      <c r="CF23" s="48"/>
      <c r="CG23" s="40"/>
      <c r="CH23" s="40"/>
      <c r="CI23" s="40"/>
      <c r="CJ23" s="40"/>
      <c r="CK23" s="66"/>
      <c r="CL23" s="46"/>
      <c r="CM23" s="40"/>
      <c r="CN23" s="40"/>
      <c r="CO23" s="40"/>
      <c r="CP23" s="40"/>
      <c r="CQ23" s="171"/>
      <c r="CR23" s="48"/>
      <c r="CS23" s="40"/>
      <c r="CT23" s="40"/>
      <c r="CU23" s="40"/>
      <c r="CV23" s="40"/>
      <c r="CW23" s="66"/>
      <c r="CX23" s="46"/>
      <c r="CY23" s="40"/>
      <c r="CZ23" s="40"/>
      <c r="DA23" s="40"/>
      <c r="DB23" s="40"/>
      <c r="DC23" s="171"/>
      <c r="DD23" s="48"/>
      <c r="DE23" s="40"/>
      <c r="DF23" s="40"/>
      <c r="DG23" s="40"/>
      <c r="DH23" s="40"/>
      <c r="DI23" s="66"/>
      <c r="DJ23" s="46"/>
      <c r="DK23" s="40"/>
      <c r="DL23" s="40"/>
      <c r="DM23" s="40"/>
      <c r="DN23" s="40"/>
      <c r="DO23" s="171"/>
      <c r="DP23" s="48"/>
      <c r="DQ23" s="40"/>
      <c r="DR23" s="64">
        <v>0.372</v>
      </c>
      <c r="DS23" s="64">
        <v>0.372</v>
      </c>
      <c r="DT23" s="64">
        <v>0.372</v>
      </c>
      <c r="DU23" s="145">
        <v>0.372</v>
      </c>
      <c r="DV23" s="167">
        <v>0.371</v>
      </c>
      <c r="DW23" s="87"/>
      <c r="DX23" s="40"/>
      <c r="DY23" s="40"/>
      <c r="DZ23" s="40"/>
      <c r="EA23" s="171"/>
      <c r="EB23" s="48"/>
      <c r="EC23" s="40"/>
      <c r="ED23" s="40"/>
      <c r="EE23" s="40"/>
      <c r="EF23" s="40"/>
      <c r="EG23" s="66"/>
      <c r="EH23" s="46"/>
      <c r="EI23" s="40"/>
      <c r="EJ23" s="40"/>
      <c r="EK23" s="40"/>
      <c r="EL23" s="40"/>
      <c r="EM23" s="171"/>
      <c r="EN23" s="48"/>
      <c r="EO23" s="40"/>
      <c r="EP23" s="40"/>
      <c r="EQ23" s="68"/>
      <c r="ER23" s="68"/>
      <c r="ES23" s="149"/>
      <c r="ET23" s="69"/>
      <c r="EU23" s="68"/>
      <c r="EV23" s="68"/>
      <c r="EW23" s="68"/>
      <c r="EX23" s="68"/>
      <c r="EY23" s="182"/>
      <c r="EZ23" s="148"/>
      <c r="FA23" s="68"/>
      <c r="FB23" s="68"/>
      <c r="FC23" s="68"/>
      <c r="FD23" s="68"/>
      <c r="FE23" s="149"/>
      <c r="FF23" s="69"/>
      <c r="FG23" s="68"/>
      <c r="FH23" s="68"/>
      <c r="FI23" s="68"/>
      <c r="FJ23" s="68"/>
      <c r="FK23" s="68"/>
      <c r="FL23" s="40"/>
      <c r="FM23" s="40"/>
      <c r="FN23" s="40"/>
      <c r="FO23" s="40"/>
      <c r="FP23" s="40"/>
      <c r="FQ23" s="66"/>
    </row>
    <row r="24" spans="1:173" ht="33.75" customHeight="1">
      <c r="A24" s="43">
        <v>13</v>
      </c>
      <c r="B24" s="41" t="s">
        <v>177</v>
      </c>
      <c r="C24" s="43">
        <v>9</v>
      </c>
      <c r="D24" s="45">
        <f>Sheet3!F20</f>
        <v>1502860852.1820598</v>
      </c>
      <c r="E24" s="44">
        <f t="shared" si="0"/>
        <v>3.4473148818092749</v>
      </c>
      <c r="F24" s="48"/>
      <c r="G24" s="40"/>
      <c r="H24" s="99"/>
      <c r="I24" s="99"/>
      <c r="J24" s="99"/>
      <c r="K24" s="164"/>
      <c r="L24" s="85"/>
      <c r="M24" s="99"/>
      <c r="N24" s="99"/>
      <c r="O24" s="88"/>
      <c r="P24" s="88"/>
      <c r="Q24" s="66"/>
      <c r="R24" s="48"/>
      <c r="S24" s="40"/>
      <c r="T24" s="40"/>
      <c r="U24" s="40"/>
      <c r="V24" s="40"/>
      <c r="W24" s="66"/>
      <c r="X24" s="48"/>
      <c r="Y24" s="40"/>
      <c r="Z24" s="40"/>
      <c r="AA24" s="40"/>
      <c r="AB24" s="40"/>
      <c r="AC24" s="66"/>
      <c r="AD24" s="46"/>
      <c r="AE24" s="40"/>
      <c r="AF24" s="40"/>
      <c r="AG24" s="40"/>
      <c r="AH24" s="40"/>
      <c r="AI24" s="171"/>
      <c r="AJ24" s="48"/>
      <c r="AK24" s="40"/>
      <c r="AL24" s="40"/>
      <c r="AM24" s="40"/>
      <c r="AN24" s="40"/>
      <c r="AO24" s="66"/>
      <c r="AP24" s="46"/>
      <c r="AQ24" s="40"/>
      <c r="AR24" s="40"/>
      <c r="AS24" s="40"/>
      <c r="AT24" s="40"/>
      <c r="AU24" s="171"/>
      <c r="AV24" s="48"/>
      <c r="AW24" s="40"/>
      <c r="AX24" s="40"/>
      <c r="AY24" s="40"/>
      <c r="AZ24" s="40"/>
      <c r="BA24" s="66"/>
      <c r="BB24" s="46"/>
      <c r="BC24" s="40"/>
      <c r="BD24" s="40"/>
      <c r="BE24" s="40"/>
      <c r="BF24" s="40"/>
      <c r="BG24" s="171"/>
      <c r="BH24" s="48"/>
      <c r="BI24" s="40"/>
      <c r="BJ24" s="40"/>
      <c r="BK24" s="40"/>
      <c r="BL24" s="40"/>
      <c r="BM24" s="66"/>
      <c r="BN24" s="46"/>
      <c r="BO24" s="40"/>
      <c r="BP24" s="40"/>
      <c r="BQ24" s="40"/>
      <c r="BR24" s="40"/>
      <c r="BS24" s="171"/>
      <c r="BT24" s="48"/>
      <c r="BU24" s="40"/>
      <c r="BV24" s="40"/>
      <c r="BW24" s="40"/>
      <c r="BX24" s="40"/>
      <c r="BY24" s="66"/>
      <c r="BZ24" s="46"/>
      <c r="CA24" s="40"/>
      <c r="CB24" s="40"/>
      <c r="CC24" s="40"/>
      <c r="CD24" s="40"/>
      <c r="CE24" s="171"/>
      <c r="CF24" s="48"/>
      <c r="CG24" s="40"/>
      <c r="CH24" s="40"/>
      <c r="CI24" s="40"/>
      <c r="CJ24" s="40"/>
      <c r="CK24" s="66"/>
      <c r="CL24" s="46"/>
      <c r="CM24" s="40"/>
      <c r="CN24" s="40"/>
      <c r="CO24" s="40"/>
      <c r="CP24" s="40"/>
      <c r="CQ24" s="171"/>
      <c r="CR24" s="48"/>
      <c r="CS24" s="40"/>
      <c r="CT24" s="40"/>
      <c r="CU24" s="40"/>
      <c r="CV24" s="40"/>
      <c r="CW24" s="66"/>
      <c r="CX24" s="46"/>
      <c r="CY24" s="40"/>
      <c r="CZ24" s="40"/>
      <c r="DA24" s="40"/>
      <c r="DB24" s="40"/>
      <c r="DC24" s="171"/>
      <c r="DD24" s="48"/>
      <c r="DE24" s="40"/>
      <c r="DF24" s="40"/>
      <c r="DG24" s="40"/>
      <c r="DH24" s="40"/>
      <c r="DI24" s="66"/>
      <c r="DJ24" s="46"/>
      <c r="DK24" s="40"/>
      <c r="DL24" s="40"/>
      <c r="DM24" s="40"/>
      <c r="DN24" s="40"/>
      <c r="DO24" s="171"/>
      <c r="DP24" s="48"/>
      <c r="DQ24" s="40"/>
      <c r="DR24" s="40"/>
      <c r="DS24" s="40"/>
      <c r="DT24" s="40"/>
      <c r="DU24" s="66"/>
      <c r="DV24" s="46"/>
      <c r="DW24" s="40"/>
      <c r="DX24" s="40"/>
      <c r="DY24" s="64">
        <v>0.38300000000000001</v>
      </c>
      <c r="DZ24" s="64">
        <v>0.38300000000000001</v>
      </c>
      <c r="EA24" s="172">
        <v>0.38300000000000001</v>
      </c>
      <c r="EB24" s="63">
        <v>0.38300000000000001</v>
      </c>
      <c r="EC24" s="64">
        <v>0.38300000000000001</v>
      </c>
      <c r="ED24" s="64">
        <v>0.38300000000000001</v>
      </c>
      <c r="EE24" s="64">
        <v>0.38300000000000001</v>
      </c>
      <c r="EF24" s="64">
        <v>0.38300000000000001</v>
      </c>
      <c r="EG24" s="145">
        <v>0.38300000000000001</v>
      </c>
      <c r="EH24" s="178"/>
      <c r="EI24" s="38"/>
      <c r="EJ24" s="38"/>
      <c r="EK24" s="38"/>
      <c r="EL24" s="38"/>
      <c r="EM24" s="175"/>
      <c r="EN24" s="48"/>
      <c r="EO24" s="40"/>
      <c r="EP24" s="40"/>
      <c r="EQ24" s="68"/>
      <c r="ER24" s="68"/>
      <c r="ES24" s="149"/>
      <c r="ET24" s="69"/>
      <c r="EU24" s="68"/>
      <c r="EV24" s="68"/>
      <c r="EW24" s="68"/>
      <c r="EX24" s="68"/>
      <c r="EY24" s="182"/>
      <c r="EZ24" s="148"/>
      <c r="FA24" s="68"/>
      <c r="FB24" s="68"/>
      <c r="FC24" s="90"/>
      <c r="FD24" s="90"/>
      <c r="FE24" s="181"/>
      <c r="FF24" s="184"/>
      <c r="FG24" s="68"/>
      <c r="FH24" s="68"/>
      <c r="FI24" s="68"/>
      <c r="FJ24" s="68"/>
      <c r="FK24" s="68"/>
      <c r="FL24" s="40"/>
      <c r="FM24" s="40"/>
      <c r="FN24" s="40"/>
      <c r="FO24" s="40"/>
      <c r="FP24" s="40"/>
      <c r="FQ24" s="66"/>
    </row>
    <row r="25" spans="1:173" ht="33.75" customHeight="1">
      <c r="A25" s="43">
        <v>14</v>
      </c>
      <c r="B25" s="41" t="s">
        <v>178</v>
      </c>
      <c r="C25" s="43">
        <v>3</v>
      </c>
      <c r="D25" s="45">
        <f>Sheet3!F23</f>
        <v>2318496880.2263999</v>
      </c>
      <c r="E25" s="44">
        <f t="shared" si="0"/>
        <v>5.3182493821887142</v>
      </c>
      <c r="F25" s="48"/>
      <c r="G25" s="40"/>
      <c r="H25" s="40"/>
      <c r="I25" s="40"/>
      <c r="J25" s="40"/>
      <c r="K25" s="66"/>
      <c r="L25" s="48"/>
      <c r="M25" s="40"/>
      <c r="N25" s="40"/>
      <c r="O25" s="40"/>
      <c r="P25" s="40"/>
      <c r="Q25" s="66"/>
      <c r="R25" s="48"/>
      <c r="S25" s="40"/>
      <c r="T25" s="40"/>
      <c r="U25" s="40"/>
      <c r="V25" s="40"/>
      <c r="W25" s="66"/>
      <c r="X25" s="48"/>
      <c r="Y25" s="40"/>
      <c r="Z25" s="40"/>
      <c r="AA25" s="40"/>
      <c r="AB25" s="40"/>
      <c r="AC25" s="66"/>
      <c r="AD25" s="46"/>
      <c r="AE25" s="40"/>
      <c r="AF25" s="40"/>
      <c r="AG25" s="40"/>
      <c r="AH25" s="40"/>
      <c r="AI25" s="171"/>
      <c r="AJ25" s="48"/>
      <c r="AK25" s="40"/>
      <c r="AL25" s="40"/>
      <c r="AM25" s="40"/>
      <c r="AN25" s="40"/>
      <c r="AO25" s="66"/>
      <c r="AP25" s="46"/>
      <c r="AQ25" s="40"/>
      <c r="AR25" s="40"/>
      <c r="AS25" s="40"/>
      <c r="AT25" s="40"/>
      <c r="AU25" s="171"/>
      <c r="AV25" s="48"/>
      <c r="AW25" s="40"/>
      <c r="AX25" s="40"/>
      <c r="AY25" s="40"/>
      <c r="AZ25" s="40"/>
      <c r="BA25" s="66"/>
      <c r="BB25" s="46"/>
      <c r="BC25" s="40"/>
      <c r="BD25" s="40"/>
      <c r="BE25" s="40"/>
      <c r="BF25" s="40"/>
      <c r="BG25" s="171"/>
      <c r="BH25" s="48"/>
      <c r="BI25" s="40"/>
      <c r="BJ25" s="40"/>
      <c r="BK25" s="40"/>
      <c r="BL25" s="40"/>
      <c r="BM25" s="66"/>
      <c r="BN25" s="46"/>
      <c r="BO25" s="40"/>
      <c r="BP25" s="40"/>
      <c r="BQ25" s="40"/>
      <c r="BR25" s="40"/>
      <c r="BS25" s="171"/>
      <c r="BT25" s="48"/>
      <c r="BU25" s="40"/>
      <c r="BV25" s="40"/>
      <c r="BW25" s="40"/>
      <c r="BX25" s="40"/>
      <c r="BY25" s="66"/>
      <c r="BZ25" s="46"/>
      <c r="CA25" s="40"/>
      <c r="CB25" s="40"/>
      <c r="CC25" s="40"/>
      <c r="CD25" s="40"/>
      <c r="CE25" s="171"/>
      <c r="CF25" s="48"/>
      <c r="CG25" s="40"/>
      <c r="CH25" s="40"/>
      <c r="CI25" s="40"/>
      <c r="CJ25" s="40"/>
      <c r="CK25" s="66"/>
      <c r="CL25" s="46"/>
      <c r="CM25" s="40"/>
      <c r="CN25" s="40"/>
      <c r="CO25" s="40"/>
      <c r="CP25" s="40"/>
      <c r="CQ25" s="171"/>
      <c r="CR25" s="48"/>
      <c r="CS25" s="40"/>
      <c r="CT25" s="40"/>
      <c r="CU25" s="40"/>
      <c r="CV25" s="40"/>
      <c r="CW25" s="66"/>
      <c r="CX25" s="46"/>
      <c r="CY25" s="40"/>
      <c r="CZ25" s="40"/>
      <c r="DA25" s="40"/>
      <c r="DB25" s="40"/>
      <c r="DC25" s="171"/>
      <c r="DD25" s="48"/>
      <c r="DE25" s="40"/>
      <c r="DF25" s="40"/>
      <c r="DG25" s="40"/>
      <c r="DH25" s="40"/>
      <c r="DI25" s="66"/>
      <c r="DJ25" s="46"/>
      <c r="DK25" s="40"/>
      <c r="DL25" s="40"/>
      <c r="DM25" s="40"/>
      <c r="DN25" s="40"/>
      <c r="DO25" s="171"/>
      <c r="DP25" s="63">
        <v>1.7729999999999999</v>
      </c>
      <c r="DQ25" s="64">
        <v>1.7729999999999999</v>
      </c>
      <c r="DR25" s="64">
        <v>1.772</v>
      </c>
      <c r="DS25" s="89"/>
      <c r="DT25" s="40"/>
      <c r="DU25" s="66"/>
      <c r="DV25" s="46"/>
      <c r="DW25" s="40"/>
      <c r="DX25" s="40"/>
      <c r="DY25" s="40"/>
      <c r="DZ25" s="40"/>
      <c r="EA25" s="171"/>
      <c r="EB25" s="48"/>
      <c r="EC25" s="40"/>
      <c r="ED25" s="40"/>
      <c r="EE25" s="40"/>
      <c r="EF25" s="40"/>
      <c r="EG25" s="66"/>
      <c r="EH25" s="46"/>
      <c r="EI25" s="40"/>
      <c r="EJ25" s="40"/>
      <c r="EK25" s="88"/>
      <c r="EL25" s="88"/>
      <c r="EM25" s="175"/>
      <c r="EN25" s="48"/>
      <c r="EO25" s="40"/>
      <c r="EP25" s="40"/>
      <c r="EQ25" s="40"/>
      <c r="ER25" s="40"/>
      <c r="ES25" s="66"/>
      <c r="ET25" s="46"/>
      <c r="EU25" s="40"/>
      <c r="EV25" s="40"/>
      <c r="EW25" s="40"/>
      <c r="EX25" s="40"/>
      <c r="EY25" s="171"/>
      <c r="EZ25" s="48"/>
      <c r="FA25" s="40"/>
      <c r="FB25" s="40"/>
      <c r="FC25" s="40"/>
      <c r="FD25" s="68"/>
      <c r="FE25" s="66"/>
      <c r="FF25" s="46"/>
      <c r="FG25" s="40"/>
      <c r="FH25" s="40"/>
      <c r="FI25" s="88"/>
      <c r="FJ25" s="88"/>
      <c r="FK25" s="88"/>
      <c r="FL25" s="40"/>
      <c r="FM25" s="40"/>
      <c r="FN25" s="40"/>
      <c r="FO25" s="40"/>
      <c r="FP25" s="40"/>
      <c r="FQ25" s="66"/>
    </row>
    <row r="26" spans="1:173" ht="33.75" customHeight="1">
      <c r="A26" s="43">
        <v>15</v>
      </c>
      <c r="B26" s="41" t="s">
        <v>179</v>
      </c>
      <c r="C26" s="43">
        <v>18</v>
      </c>
      <c r="D26" s="45">
        <f>Sheet3!F26</f>
        <v>462768773.13000005</v>
      </c>
      <c r="E26" s="44">
        <f t="shared" si="0"/>
        <v>1.0615152268630723</v>
      </c>
      <c r="F26" s="48"/>
      <c r="G26" s="40"/>
      <c r="H26" s="40"/>
      <c r="I26" s="40"/>
      <c r="J26" s="40"/>
      <c r="K26" s="66"/>
      <c r="L26" s="48"/>
      <c r="M26" s="40"/>
      <c r="N26" s="40"/>
      <c r="O26" s="40"/>
      <c r="P26" s="40"/>
      <c r="Q26" s="66"/>
      <c r="R26" s="48"/>
      <c r="S26" s="40"/>
      <c r="T26" s="40"/>
      <c r="U26" s="40"/>
      <c r="V26" s="40"/>
      <c r="W26" s="66"/>
      <c r="X26" s="48"/>
      <c r="Y26" s="64">
        <v>5.8999999999999997E-2</v>
      </c>
      <c r="Z26" s="64">
        <v>5.8999999999999997E-2</v>
      </c>
      <c r="AA26" s="64">
        <v>5.8999999999999997E-2</v>
      </c>
      <c r="AB26" s="64">
        <v>5.8999999999999997E-2</v>
      </c>
      <c r="AC26" s="145">
        <v>5.8999999999999997E-2</v>
      </c>
      <c r="AD26" s="167">
        <v>5.8999999999999997E-2</v>
      </c>
      <c r="AE26" s="64">
        <v>5.8999999999999997E-2</v>
      </c>
      <c r="AF26" s="64">
        <v>5.8999999999999997E-2</v>
      </c>
      <c r="AG26" s="64">
        <v>5.8999999999999997E-2</v>
      </c>
      <c r="AH26" s="64">
        <v>5.8999999999999997E-2</v>
      </c>
      <c r="AI26" s="172">
        <v>5.8999999999999997E-2</v>
      </c>
      <c r="AJ26" s="63">
        <v>5.8999999999999997E-2</v>
      </c>
      <c r="AK26" s="64">
        <v>5.8999999999999997E-2</v>
      </c>
      <c r="AL26" s="64">
        <v>5.8999999999999997E-2</v>
      </c>
      <c r="AM26" s="64">
        <v>5.8999999999999997E-2</v>
      </c>
      <c r="AN26" s="64">
        <v>5.8999999999999997E-2</v>
      </c>
      <c r="AO26" s="145">
        <v>5.8999999999999997E-2</v>
      </c>
      <c r="AP26" s="167">
        <v>5.8999999999999997E-2</v>
      </c>
      <c r="AQ26" s="88"/>
      <c r="AR26" s="88"/>
      <c r="AS26" s="88"/>
      <c r="AT26" s="88"/>
      <c r="AU26" s="175"/>
      <c r="AV26" s="176"/>
      <c r="AW26" s="88"/>
      <c r="AX26" s="88"/>
      <c r="AY26" s="40"/>
      <c r="AZ26" s="40"/>
      <c r="BA26" s="66"/>
      <c r="BB26" s="46"/>
      <c r="BC26" s="40"/>
      <c r="BD26" s="40"/>
      <c r="BE26" s="40"/>
      <c r="BF26" s="40"/>
      <c r="BG26" s="171"/>
      <c r="BH26" s="48"/>
      <c r="BI26" s="40"/>
      <c r="BJ26" s="40"/>
      <c r="BK26" s="40"/>
      <c r="BL26" s="40"/>
      <c r="BM26" s="66"/>
      <c r="BN26" s="46"/>
      <c r="BO26" s="40"/>
      <c r="BP26" s="40"/>
      <c r="BQ26" s="40"/>
      <c r="BR26" s="40"/>
      <c r="BS26" s="171"/>
      <c r="BT26" s="48"/>
      <c r="BU26" s="40"/>
      <c r="BV26" s="40"/>
      <c r="BW26" s="40"/>
      <c r="BX26" s="40"/>
      <c r="BY26" s="66"/>
      <c r="BZ26" s="46"/>
      <c r="CA26" s="40"/>
      <c r="CB26" s="40"/>
      <c r="CC26" s="40"/>
      <c r="CD26" s="40"/>
      <c r="CE26" s="171"/>
      <c r="CF26" s="48"/>
      <c r="CG26" s="40"/>
      <c r="CH26" s="40"/>
      <c r="CI26" s="40"/>
      <c r="CJ26" s="40"/>
      <c r="CK26" s="66"/>
      <c r="CL26" s="46"/>
      <c r="CM26" s="40"/>
      <c r="CN26" s="40"/>
      <c r="CO26" s="40"/>
      <c r="CP26" s="40"/>
      <c r="CQ26" s="171"/>
      <c r="CR26" s="48"/>
      <c r="CS26" s="40"/>
      <c r="CT26" s="40"/>
      <c r="CU26" s="40"/>
      <c r="CV26" s="40"/>
      <c r="CW26" s="66"/>
      <c r="CX26" s="46"/>
      <c r="CY26" s="40"/>
      <c r="CZ26" s="40"/>
      <c r="DA26" s="40"/>
      <c r="DB26" s="40"/>
      <c r="DC26" s="171"/>
      <c r="DD26" s="48"/>
      <c r="DE26" s="40"/>
      <c r="DF26" s="40"/>
      <c r="DG26" s="40"/>
      <c r="DH26" s="40"/>
      <c r="DI26" s="66"/>
      <c r="DJ26" s="46"/>
      <c r="DK26" s="40"/>
      <c r="DL26" s="40"/>
      <c r="DM26" s="40"/>
      <c r="DN26" s="40"/>
      <c r="DO26" s="171"/>
      <c r="DP26" s="48"/>
      <c r="DQ26" s="40"/>
      <c r="DR26" s="40"/>
      <c r="DS26" s="40"/>
      <c r="DT26" s="40"/>
      <c r="DU26" s="66"/>
      <c r="DV26" s="46"/>
      <c r="DW26" s="40"/>
      <c r="DX26" s="40"/>
      <c r="DY26" s="40"/>
      <c r="DZ26" s="40"/>
      <c r="EA26" s="171"/>
      <c r="EB26" s="48"/>
      <c r="EC26" s="40"/>
      <c r="ED26" s="40"/>
      <c r="EE26" s="40"/>
      <c r="EF26" s="40"/>
      <c r="EG26" s="66"/>
      <c r="EH26" s="46"/>
      <c r="EI26" s="40"/>
      <c r="EJ26" s="40"/>
      <c r="EK26" s="40"/>
      <c r="EL26" s="40"/>
      <c r="EM26" s="171"/>
      <c r="EN26" s="48"/>
      <c r="EO26" s="40"/>
      <c r="EP26" s="40"/>
      <c r="EQ26" s="40"/>
      <c r="ER26" s="40"/>
      <c r="ES26" s="66"/>
      <c r="ET26" s="46"/>
      <c r="EU26" s="40"/>
      <c r="EV26" s="40"/>
      <c r="EW26" s="40"/>
      <c r="EX26" s="40"/>
      <c r="EY26" s="171"/>
      <c r="EZ26" s="48"/>
      <c r="FA26" s="40"/>
      <c r="FB26" s="40"/>
      <c r="FC26" s="40"/>
      <c r="FD26" s="68"/>
      <c r="FE26" s="66"/>
      <c r="FF26" s="46"/>
      <c r="FG26" s="40"/>
      <c r="FH26" s="40"/>
      <c r="FI26" s="40"/>
      <c r="FJ26" s="40"/>
      <c r="FK26" s="40"/>
      <c r="FL26" s="40"/>
      <c r="FM26" s="40"/>
      <c r="FN26" s="40"/>
      <c r="FO26" s="40"/>
      <c r="FP26" s="40"/>
      <c r="FQ26" s="66"/>
    </row>
    <row r="27" spans="1:173" ht="33.75" customHeight="1">
      <c r="A27" s="43">
        <v>16</v>
      </c>
      <c r="B27" s="41" t="s">
        <v>180</v>
      </c>
      <c r="C27" s="43">
        <v>36</v>
      </c>
      <c r="D27" s="45">
        <f>Sheet3!F27</f>
        <v>15643596186.426294</v>
      </c>
      <c r="E27" s="44">
        <f t="shared" si="0"/>
        <v>35.883829071854208</v>
      </c>
      <c r="F27" s="48"/>
      <c r="G27" s="40"/>
      <c r="H27" s="40"/>
      <c r="I27" s="40"/>
      <c r="J27" s="40"/>
      <c r="K27" s="66"/>
      <c r="L27" s="48"/>
      <c r="M27" s="40"/>
      <c r="N27" s="40"/>
      <c r="O27" s="40"/>
      <c r="P27" s="40"/>
      <c r="Q27" s="66"/>
      <c r="R27" s="48"/>
      <c r="S27" s="40"/>
      <c r="T27" s="40"/>
      <c r="U27" s="40"/>
      <c r="V27" s="40"/>
      <c r="W27" s="66"/>
      <c r="X27" s="48"/>
      <c r="Y27" s="40"/>
      <c r="Z27" s="40"/>
      <c r="AA27" s="40"/>
      <c r="AB27" s="40"/>
      <c r="AC27" s="66"/>
      <c r="AD27" s="46"/>
      <c r="AE27" s="40"/>
      <c r="AF27" s="40"/>
      <c r="AG27" s="40"/>
      <c r="AH27" s="40"/>
      <c r="AI27" s="171"/>
      <c r="AJ27" s="48"/>
      <c r="AK27" s="40"/>
      <c r="AL27" s="40"/>
      <c r="AM27" s="40"/>
      <c r="AN27" s="40"/>
      <c r="AO27" s="66"/>
      <c r="AP27" s="46"/>
      <c r="AQ27" s="64">
        <v>0.997</v>
      </c>
      <c r="AR27" s="64">
        <v>0.997</v>
      </c>
      <c r="AS27" s="64">
        <v>0.997</v>
      </c>
      <c r="AT27" s="64">
        <v>0.997</v>
      </c>
      <c r="AU27" s="172">
        <v>0.997</v>
      </c>
      <c r="AV27" s="63">
        <v>0.997</v>
      </c>
      <c r="AW27" s="64">
        <v>0.997</v>
      </c>
      <c r="AX27" s="64">
        <v>0.997</v>
      </c>
      <c r="AY27" s="64">
        <v>0.997</v>
      </c>
      <c r="AZ27" s="64">
        <v>0.997</v>
      </c>
      <c r="BA27" s="145">
        <v>0.997</v>
      </c>
      <c r="BB27" s="167">
        <v>0.997</v>
      </c>
      <c r="BC27" s="64">
        <v>0.997</v>
      </c>
      <c r="BD27" s="64">
        <v>0.997</v>
      </c>
      <c r="BE27" s="64">
        <v>0.997</v>
      </c>
      <c r="BF27" s="64">
        <v>0.997</v>
      </c>
      <c r="BG27" s="172">
        <v>0.997</v>
      </c>
      <c r="BH27" s="63">
        <v>0.997</v>
      </c>
      <c r="BI27" s="64">
        <v>0.997</v>
      </c>
      <c r="BJ27" s="64">
        <v>0.997</v>
      </c>
      <c r="BK27" s="64">
        <v>0.997</v>
      </c>
      <c r="BL27" s="64">
        <v>0.997</v>
      </c>
      <c r="BM27" s="145">
        <v>0.997</v>
      </c>
      <c r="BN27" s="167">
        <v>0.997</v>
      </c>
      <c r="BO27" s="64">
        <v>0.997</v>
      </c>
      <c r="BP27" s="64">
        <v>0.997</v>
      </c>
      <c r="BQ27" s="64">
        <v>0.997</v>
      </c>
      <c r="BR27" s="64">
        <v>0.997</v>
      </c>
      <c r="BS27" s="172">
        <v>0.996</v>
      </c>
      <c r="BT27" s="63">
        <v>0.996</v>
      </c>
      <c r="BU27" s="64">
        <v>0.996</v>
      </c>
      <c r="BV27" s="64">
        <v>0.996</v>
      </c>
      <c r="BW27" s="64">
        <v>0.996</v>
      </c>
      <c r="BX27" s="64">
        <v>0.996</v>
      </c>
      <c r="BY27" s="145">
        <v>0.996</v>
      </c>
      <c r="BZ27" s="167">
        <v>0.996</v>
      </c>
      <c r="CA27" s="88"/>
      <c r="CB27" s="88"/>
      <c r="CC27" s="88"/>
      <c r="CD27" s="88"/>
      <c r="CE27" s="175"/>
      <c r="CF27" s="176"/>
      <c r="CG27" s="88"/>
      <c r="CH27" s="88"/>
      <c r="CI27" s="40"/>
      <c r="CJ27" s="40"/>
      <c r="CK27" s="66"/>
      <c r="CL27" s="46"/>
      <c r="CM27" s="40"/>
      <c r="CN27" s="40"/>
      <c r="CO27" s="40"/>
      <c r="CP27" s="40"/>
      <c r="CQ27" s="171"/>
      <c r="CR27" s="48"/>
      <c r="CS27" s="40"/>
      <c r="CT27" s="40"/>
      <c r="CU27" s="40"/>
      <c r="CV27" s="40"/>
      <c r="CW27" s="66"/>
      <c r="CX27" s="46"/>
      <c r="CY27" s="40"/>
      <c r="CZ27" s="40"/>
      <c r="DA27" s="40"/>
      <c r="DB27" s="40"/>
      <c r="DC27" s="171"/>
      <c r="DD27" s="48"/>
      <c r="DE27" s="40"/>
      <c r="DF27" s="40"/>
      <c r="DG27" s="40"/>
      <c r="DH27" s="40"/>
      <c r="DI27" s="66"/>
      <c r="DJ27" s="46"/>
      <c r="DK27" s="40"/>
      <c r="DL27" s="40"/>
      <c r="DM27" s="40"/>
      <c r="DN27" s="40"/>
      <c r="DO27" s="171"/>
      <c r="DP27" s="48"/>
      <c r="DQ27" s="40"/>
      <c r="DR27" s="40"/>
      <c r="DS27" s="40"/>
      <c r="DT27" s="40"/>
      <c r="DU27" s="66"/>
      <c r="DV27" s="46"/>
      <c r="DW27" s="40"/>
      <c r="DX27" s="40"/>
      <c r="DY27" s="40"/>
      <c r="DZ27" s="40"/>
      <c r="EA27" s="171"/>
      <c r="EB27" s="48"/>
      <c r="EC27" s="40"/>
      <c r="ED27" s="40"/>
      <c r="EE27" s="40"/>
      <c r="EF27" s="40"/>
      <c r="EG27" s="66"/>
      <c r="EH27" s="46"/>
      <c r="EI27" s="40"/>
      <c r="EJ27" s="40"/>
      <c r="EK27" s="40"/>
      <c r="EL27" s="40"/>
      <c r="EM27" s="171"/>
      <c r="EN27" s="48"/>
      <c r="EO27" s="40"/>
      <c r="EP27" s="40"/>
      <c r="EQ27" s="40"/>
      <c r="ER27" s="40"/>
      <c r="ES27" s="66"/>
      <c r="ET27" s="46"/>
      <c r="EU27" s="40"/>
      <c r="EV27" s="40"/>
      <c r="EW27" s="40"/>
      <c r="EX27" s="40"/>
      <c r="EY27" s="171"/>
      <c r="EZ27" s="48"/>
      <c r="FA27" s="40"/>
      <c r="FB27" s="40"/>
      <c r="FC27" s="40"/>
      <c r="FD27" s="68"/>
      <c r="FE27" s="66"/>
      <c r="FF27" s="46"/>
      <c r="FG27" s="40"/>
      <c r="FH27" s="40"/>
      <c r="FI27" s="40"/>
      <c r="FJ27" s="40"/>
      <c r="FK27" s="40"/>
      <c r="FL27" s="40"/>
      <c r="FM27" s="40"/>
      <c r="FN27" s="40"/>
      <c r="FO27" s="40"/>
      <c r="FP27" s="40"/>
      <c r="FQ27" s="66"/>
    </row>
    <row r="28" spans="1:173" ht="33.75" customHeight="1">
      <c r="A28" s="43">
        <v>17</v>
      </c>
      <c r="B28" s="41" t="s">
        <v>181</v>
      </c>
      <c r="C28" s="43">
        <v>1</v>
      </c>
      <c r="D28" s="45">
        <f>Sheet3!F30</f>
        <v>3123952.6912000002</v>
      </c>
      <c r="E28" s="44">
        <f t="shared" si="0"/>
        <v>7.1658321439444107E-3</v>
      </c>
      <c r="F28" s="48"/>
      <c r="G28" s="40"/>
      <c r="H28" s="40"/>
      <c r="I28" s="40"/>
      <c r="J28" s="40"/>
      <c r="K28" s="66"/>
      <c r="L28" s="48"/>
      <c r="M28" s="40"/>
      <c r="N28" s="40"/>
      <c r="O28" s="40"/>
      <c r="P28" s="40"/>
      <c r="Q28" s="66"/>
      <c r="R28" s="48"/>
      <c r="S28" s="40"/>
      <c r="T28" s="40"/>
      <c r="U28" s="40"/>
      <c r="V28" s="40"/>
      <c r="W28" s="66"/>
      <c r="X28" s="48"/>
      <c r="Y28" s="40"/>
      <c r="Z28" s="40"/>
      <c r="AA28" s="40"/>
      <c r="AB28" s="40"/>
      <c r="AC28" s="66"/>
      <c r="AD28" s="46"/>
      <c r="AE28" s="40"/>
      <c r="AF28" s="40"/>
      <c r="AG28" s="64">
        <v>7.0000000000000001E-3</v>
      </c>
      <c r="AH28" s="40"/>
      <c r="AI28" s="171"/>
      <c r="AJ28" s="48"/>
      <c r="AK28" s="40"/>
      <c r="AL28" s="40"/>
      <c r="AM28" s="40"/>
      <c r="AN28" s="40"/>
      <c r="AO28" s="66"/>
      <c r="AP28" s="46"/>
      <c r="AQ28" s="40"/>
      <c r="AR28" s="40"/>
      <c r="AS28" s="40"/>
      <c r="AT28" s="40"/>
      <c r="AU28" s="171"/>
      <c r="AV28" s="48"/>
      <c r="AW28" s="40"/>
      <c r="AX28" s="40"/>
      <c r="AY28" s="40"/>
      <c r="AZ28" s="40"/>
      <c r="BA28" s="66"/>
      <c r="BB28" s="46"/>
      <c r="BC28" s="40"/>
      <c r="BD28" s="40"/>
      <c r="BE28" s="40"/>
      <c r="BF28" s="40"/>
      <c r="BG28" s="171"/>
      <c r="BH28" s="48"/>
      <c r="BI28" s="40"/>
      <c r="BJ28" s="40"/>
      <c r="BK28" s="40"/>
      <c r="BL28" s="40"/>
      <c r="BM28" s="66"/>
      <c r="BN28" s="46"/>
      <c r="BO28" s="40"/>
      <c r="BP28" s="40"/>
      <c r="BQ28" s="40"/>
      <c r="BR28" s="40"/>
      <c r="BS28" s="171"/>
      <c r="BT28" s="48"/>
      <c r="BU28" s="40"/>
      <c r="BV28" s="40"/>
      <c r="BW28" s="40"/>
      <c r="BX28" s="40"/>
      <c r="BY28" s="66"/>
      <c r="BZ28" s="46"/>
      <c r="CA28" s="40"/>
      <c r="CB28" s="40"/>
      <c r="CC28" s="40"/>
      <c r="CD28" s="40"/>
      <c r="CE28" s="171"/>
      <c r="CF28" s="48"/>
      <c r="CG28" s="40"/>
      <c r="CH28" s="40"/>
      <c r="CI28" s="40"/>
      <c r="CJ28" s="40"/>
      <c r="CK28" s="66"/>
      <c r="CL28" s="46"/>
      <c r="CM28" s="40"/>
      <c r="CN28" s="40"/>
      <c r="CO28" s="40"/>
      <c r="CP28" s="40"/>
      <c r="CQ28" s="171"/>
      <c r="CR28" s="48"/>
      <c r="CS28" s="40"/>
      <c r="CT28" s="40"/>
      <c r="CU28" s="40"/>
      <c r="CV28" s="40"/>
      <c r="CW28" s="66"/>
      <c r="CX28" s="46"/>
      <c r="CY28" s="40"/>
      <c r="CZ28" s="40"/>
      <c r="DA28" s="40"/>
      <c r="DB28" s="40"/>
      <c r="DC28" s="171"/>
      <c r="DD28" s="48"/>
      <c r="DE28" s="40"/>
      <c r="DF28" s="40"/>
      <c r="DG28" s="40"/>
      <c r="DH28" s="40"/>
      <c r="DI28" s="66"/>
      <c r="DJ28" s="46"/>
      <c r="DK28" s="40"/>
      <c r="DL28" s="40"/>
      <c r="DM28" s="40"/>
      <c r="DN28" s="40"/>
      <c r="DO28" s="171"/>
      <c r="DP28" s="48"/>
      <c r="DQ28" s="40"/>
      <c r="DR28" s="40"/>
      <c r="DS28" s="40"/>
      <c r="DT28" s="40"/>
      <c r="DU28" s="66"/>
      <c r="DV28" s="46"/>
      <c r="DW28" s="40"/>
      <c r="DX28" s="40"/>
      <c r="DY28" s="40"/>
      <c r="DZ28" s="40"/>
      <c r="EA28" s="171"/>
      <c r="EB28" s="48"/>
      <c r="EC28" s="40"/>
      <c r="ED28" s="40"/>
      <c r="EE28" s="40"/>
      <c r="EF28" s="40"/>
      <c r="EG28" s="66"/>
      <c r="EH28" s="46"/>
      <c r="EI28" s="40"/>
      <c r="EJ28" s="40"/>
      <c r="EK28" s="40"/>
      <c r="EL28" s="40"/>
      <c r="EM28" s="171"/>
      <c r="EN28" s="48"/>
      <c r="EO28" s="40"/>
      <c r="EP28" s="40"/>
      <c r="EQ28" s="40"/>
      <c r="ER28" s="40"/>
      <c r="ES28" s="66"/>
      <c r="ET28" s="46"/>
      <c r="EU28" s="40"/>
      <c r="EV28" s="40"/>
      <c r="EW28" s="40"/>
      <c r="EX28" s="40"/>
      <c r="EY28" s="171"/>
      <c r="EZ28" s="48"/>
      <c r="FA28" s="40"/>
      <c r="FB28" s="40"/>
      <c r="FC28" s="40"/>
      <c r="FD28" s="68"/>
      <c r="FE28" s="66"/>
      <c r="FF28" s="46"/>
      <c r="FG28" s="40"/>
      <c r="FH28" s="40"/>
      <c r="FI28" s="40"/>
      <c r="FJ28" s="40"/>
      <c r="FK28" s="40"/>
      <c r="FL28" s="40"/>
      <c r="FM28" s="40"/>
      <c r="FN28" s="40"/>
      <c r="FO28" s="40"/>
      <c r="FP28" s="40"/>
      <c r="FQ28" s="66"/>
    </row>
    <row r="29" spans="1:173" ht="33.75" customHeight="1">
      <c r="A29" s="43">
        <v>18</v>
      </c>
      <c r="B29" s="41" t="s">
        <v>182</v>
      </c>
      <c r="C29" s="43">
        <v>1</v>
      </c>
      <c r="D29" s="45">
        <f>Sheet3!F31</f>
        <v>1353417.004</v>
      </c>
      <c r="E29" s="44">
        <f t="shared" si="0"/>
        <v>3.1045153464531895E-3</v>
      </c>
      <c r="F29" s="48"/>
      <c r="G29" s="40"/>
      <c r="H29" s="40"/>
      <c r="I29" s="40"/>
      <c r="J29" s="40"/>
      <c r="K29" s="66"/>
      <c r="L29" s="48"/>
      <c r="M29" s="40"/>
      <c r="N29" s="40"/>
      <c r="O29" s="40"/>
      <c r="P29" s="40"/>
      <c r="Q29" s="66"/>
      <c r="R29" s="48"/>
      <c r="S29" s="40"/>
      <c r="T29" s="40"/>
      <c r="U29" s="40"/>
      <c r="V29" s="40"/>
      <c r="W29" s="66"/>
      <c r="X29" s="48"/>
      <c r="Y29" s="40"/>
      <c r="Z29" s="40"/>
      <c r="AA29" s="40"/>
      <c r="AB29" s="40"/>
      <c r="AC29" s="66"/>
      <c r="AD29" s="46"/>
      <c r="AE29" s="40"/>
      <c r="AF29" s="40"/>
      <c r="AG29" s="40"/>
      <c r="AH29" s="64">
        <v>3.0000000000000001E-3</v>
      </c>
      <c r="AI29" s="171"/>
      <c r="AJ29" s="48"/>
      <c r="AK29" s="40"/>
      <c r="AL29" s="40"/>
      <c r="AM29" s="40"/>
      <c r="AN29" s="40"/>
      <c r="AO29" s="66"/>
      <c r="AP29" s="46"/>
      <c r="AQ29" s="40"/>
      <c r="AR29" s="40"/>
      <c r="AS29" s="40"/>
      <c r="AT29" s="40"/>
      <c r="AU29" s="171"/>
      <c r="AV29" s="48"/>
      <c r="AW29" s="40"/>
      <c r="AX29" s="40"/>
      <c r="AY29" s="40"/>
      <c r="AZ29" s="40"/>
      <c r="BA29" s="66"/>
      <c r="BB29" s="46"/>
      <c r="BC29" s="40"/>
      <c r="BD29" s="40"/>
      <c r="BE29" s="40"/>
      <c r="BF29" s="40"/>
      <c r="BG29" s="171"/>
      <c r="BH29" s="48"/>
      <c r="BI29" s="40"/>
      <c r="BJ29" s="40"/>
      <c r="BK29" s="40"/>
      <c r="BL29" s="40"/>
      <c r="BM29" s="66"/>
      <c r="BN29" s="46"/>
      <c r="BO29" s="40"/>
      <c r="BP29" s="40"/>
      <c r="BQ29" s="40"/>
      <c r="BR29" s="40"/>
      <c r="BS29" s="171"/>
      <c r="BT29" s="48"/>
      <c r="BU29" s="40"/>
      <c r="BV29" s="40"/>
      <c r="BW29" s="40"/>
      <c r="BX29" s="40"/>
      <c r="BY29" s="66"/>
      <c r="BZ29" s="46"/>
      <c r="CA29" s="40"/>
      <c r="CB29" s="40"/>
      <c r="CC29" s="40"/>
      <c r="CD29" s="40"/>
      <c r="CE29" s="171"/>
      <c r="CF29" s="48"/>
      <c r="CG29" s="40"/>
      <c r="CH29" s="40"/>
      <c r="CI29" s="40"/>
      <c r="CJ29" s="40"/>
      <c r="CK29" s="66"/>
      <c r="CL29" s="46"/>
      <c r="CM29" s="40"/>
      <c r="CN29" s="40"/>
      <c r="CO29" s="40"/>
      <c r="CP29" s="40"/>
      <c r="CQ29" s="171"/>
      <c r="CR29" s="48"/>
      <c r="CS29" s="40"/>
      <c r="CT29" s="40"/>
      <c r="CU29" s="40"/>
      <c r="CV29" s="40"/>
      <c r="CW29" s="66"/>
      <c r="CX29" s="46"/>
      <c r="CY29" s="40"/>
      <c r="CZ29" s="40"/>
      <c r="DA29" s="40"/>
      <c r="DB29" s="40"/>
      <c r="DC29" s="171"/>
      <c r="DD29" s="48"/>
      <c r="DE29" s="40"/>
      <c r="DF29" s="40"/>
      <c r="DG29" s="40"/>
      <c r="DH29" s="40"/>
      <c r="DI29" s="66"/>
      <c r="DJ29" s="46"/>
      <c r="DK29" s="40"/>
      <c r="DL29" s="40"/>
      <c r="DM29" s="40"/>
      <c r="DN29" s="40"/>
      <c r="DO29" s="171"/>
      <c r="DP29" s="48"/>
      <c r="DQ29" s="40"/>
      <c r="DR29" s="40"/>
      <c r="DS29" s="40"/>
      <c r="DT29" s="40"/>
      <c r="DU29" s="66"/>
      <c r="DV29" s="46"/>
      <c r="DW29" s="40"/>
      <c r="DX29" s="40"/>
      <c r="DY29" s="40"/>
      <c r="DZ29" s="40"/>
      <c r="EA29" s="171"/>
      <c r="EB29" s="48"/>
      <c r="EC29" s="40"/>
      <c r="ED29" s="40"/>
      <c r="EE29" s="40"/>
      <c r="EF29" s="40"/>
      <c r="EG29" s="66"/>
      <c r="EH29" s="46"/>
      <c r="EI29" s="88"/>
      <c r="EJ29" s="88"/>
      <c r="EK29" s="64">
        <v>4.0000000000000001E-3</v>
      </c>
      <c r="EL29" s="64">
        <v>4.0000000000000001E-3</v>
      </c>
      <c r="EM29" s="172">
        <v>4.0000000000000001E-3</v>
      </c>
      <c r="EN29" s="63">
        <v>4.0000000000000001E-3</v>
      </c>
      <c r="EO29" s="64">
        <v>3.0000000000000001E-3</v>
      </c>
      <c r="EP29" s="64">
        <v>3.0000000000000001E-3</v>
      </c>
      <c r="EQ29" s="64">
        <v>3.0000000000000001E-3</v>
      </c>
      <c r="ER29" s="64">
        <v>3.0000000000000001E-3</v>
      </c>
      <c r="ES29" s="145">
        <v>3.0000000000000001E-3</v>
      </c>
      <c r="ET29" s="167">
        <v>3.0000000000000001E-3</v>
      </c>
      <c r="EU29" s="87"/>
      <c r="EV29" s="40"/>
      <c r="EW29" s="40"/>
      <c r="EX29" s="40"/>
      <c r="EY29" s="171"/>
      <c r="EZ29" s="48"/>
      <c r="FA29" s="40"/>
      <c r="FB29" s="40"/>
      <c r="FC29" s="40"/>
      <c r="FD29" s="68"/>
      <c r="FE29" s="66"/>
      <c r="FF29" s="46"/>
      <c r="FG29" s="40"/>
      <c r="FH29" s="40"/>
      <c r="FI29" s="40"/>
      <c r="FJ29" s="40"/>
      <c r="FK29" s="40"/>
      <c r="FL29" s="40"/>
      <c r="FM29" s="40"/>
      <c r="FN29" s="40"/>
      <c r="FO29" s="40"/>
      <c r="FP29" s="40"/>
      <c r="FQ29" s="66"/>
    </row>
    <row r="30" spans="1:173" ht="34.5" customHeight="1">
      <c r="A30" s="43">
        <v>19</v>
      </c>
      <c r="B30" s="41" t="s">
        <v>183</v>
      </c>
      <c r="C30" s="43">
        <v>1</v>
      </c>
      <c r="D30" s="45">
        <f>Sheet3!F32</f>
        <v>2413080.4614399998</v>
      </c>
      <c r="E30" s="44">
        <f t="shared" si="0"/>
        <v>5.5352085149115082E-3</v>
      </c>
      <c r="F30" s="48"/>
      <c r="G30" s="40"/>
      <c r="H30" s="40"/>
      <c r="I30" s="40"/>
      <c r="J30" s="40"/>
      <c r="K30" s="66"/>
      <c r="L30" s="48"/>
      <c r="M30" s="40"/>
      <c r="N30" s="40"/>
      <c r="O30" s="40"/>
      <c r="P30" s="40"/>
      <c r="Q30" s="66"/>
      <c r="R30" s="48"/>
      <c r="S30" s="40"/>
      <c r="T30" s="40"/>
      <c r="U30" s="40"/>
      <c r="V30" s="40"/>
      <c r="W30" s="66"/>
      <c r="X30" s="48"/>
      <c r="Y30" s="40"/>
      <c r="Z30" s="40"/>
      <c r="AA30" s="40"/>
      <c r="AB30" s="40"/>
      <c r="AC30" s="66"/>
      <c r="AD30" s="46"/>
      <c r="AE30" s="40"/>
      <c r="AF30" s="40"/>
      <c r="AG30" s="40"/>
      <c r="AH30" s="40"/>
      <c r="AI30" s="172">
        <v>6.0000000000000001E-3</v>
      </c>
      <c r="AJ30" s="48"/>
      <c r="AK30" s="40"/>
      <c r="AL30" s="40"/>
      <c r="AM30" s="40"/>
      <c r="AN30" s="40"/>
      <c r="AO30" s="66"/>
      <c r="AP30" s="46"/>
      <c r="AQ30" s="40"/>
      <c r="AR30" s="40"/>
      <c r="AS30" s="40"/>
      <c r="AT30" s="40"/>
      <c r="AU30" s="171"/>
      <c r="AV30" s="48"/>
      <c r="AW30" s="40"/>
      <c r="AX30" s="40"/>
      <c r="AY30" s="40"/>
      <c r="AZ30" s="40"/>
      <c r="BA30" s="66"/>
      <c r="BB30" s="46"/>
      <c r="BC30" s="40"/>
      <c r="BD30" s="40"/>
      <c r="BE30" s="40"/>
      <c r="BF30" s="40"/>
      <c r="BG30" s="171"/>
      <c r="BH30" s="48"/>
      <c r="BI30" s="40"/>
      <c r="BJ30" s="40"/>
      <c r="BK30" s="40"/>
      <c r="BL30" s="40"/>
      <c r="BM30" s="66"/>
      <c r="BN30" s="46"/>
      <c r="BO30" s="40"/>
      <c r="BP30" s="40"/>
      <c r="BQ30" s="40"/>
      <c r="BR30" s="40"/>
      <c r="BS30" s="171"/>
      <c r="BT30" s="48"/>
      <c r="BU30" s="40"/>
      <c r="BV30" s="40"/>
      <c r="BW30" s="40"/>
      <c r="BX30" s="40"/>
      <c r="BY30" s="66"/>
      <c r="BZ30" s="46"/>
      <c r="CA30" s="40"/>
      <c r="CB30" s="40"/>
      <c r="CC30" s="40"/>
      <c r="CD30" s="40"/>
      <c r="CE30" s="171"/>
      <c r="CF30" s="48"/>
      <c r="CG30" s="40"/>
      <c r="CH30" s="40"/>
      <c r="CI30" s="40"/>
      <c r="CJ30" s="40"/>
      <c r="CK30" s="66"/>
      <c r="CL30" s="46"/>
      <c r="CM30" s="40"/>
      <c r="CN30" s="40"/>
      <c r="CO30" s="40"/>
      <c r="CP30" s="40"/>
      <c r="CQ30" s="171"/>
      <c r="CR30" s="48"/>
      <c r="CS30" s="40"/>
      <c r="CT30" s="40"/>
      <c r="CU30" s="40"/>
      <c r="CV30" s="40"/>
      <c r="CW30" s="66"/>
      <c r="CX30" s="46"/>
      <c r="CY30" s="40"/>
      <c r="CZ30" s="40"/>
      <c r="DA30" s="40"/>
      <c r="DB30" s="40"/>
      <c r="DC30" s="171"/>
      <c r="DD30" s="48"/>
      <c r="DE30" s="40"/>
      <c r="DF30" s="40"/>
      <c r="DG30" s="40"/>
      <c r="DH30" s="40"/>
      <c r="DI30" s="66"/>
      <c r="DJ30" s="46"/>
      <c r="DK30" s="40"/>
      <c r="DL30" s="40"/>
      <c r="DM30" s="40"/>
      <c r="DN30" s="40"/>
      <c r="DO30" s="171"/>
      <c r="DP30" s="48"/>
      <c r="DQ30" s="40"/>
      <c r="DR30" s="40"/>
      <c r="DS30" s="40"/>
      <c r="DT30" s="40"/>
      <c r="DU30" s="66"/>
      <c r="DV30" s="46"/>
      <c r="DW30" s="40"/>
      <c r="DX30" s="40"/>
      <c r="DY30" s="40"/>
      <c r="DZ30" s="40"/>
      <c r="EA30" s="171"/>
      <c r="EB30" s="48"/>
      <c r="EC30" s="40"/>
      <c r="ED30" s="40"/>
      <c r="EE30" s="40"/>
      <c r="EF30" s="40"/>
      <c r="EG30" s="66"/>
      <c r="EH30" s="46"/>
      <c r="EI30" s="88"/>
      <c r="EJ30" s="88"/>
      <c r="EK30" s="40"/>
      <c r="EL30" s="40"/>
      <c r="EM30" s="171"/>
      <c r="EN30" s="48"/>
      <c r="EO30" s="40"/>
      <c r="EP30" s="40"/>
      <c r="EQ30" s="40"/>
      <c r="ER30" s="40"/>
      <c r="ES30" s="66"/>
      <c r="ET30" s="46"/>
      <c r="EU30" s="64">
        <v>4.0000000000000001E-3</v>
      </c>
      <c r="EV30" s="64">
        <v>4.0000000000000001E-3</v>
      </c>
      <c r="EW30" s="64">
        <v>4.0000000000000001E-3</v>
      </c>
      <c r="EX30" s="64">
        <v>4.0000000000000001E-3</v>
      </c>
      <c r="EY30" s="172">
        <v>3.0000000000000001E-3</v>
      </c>
      <c r="EZ30" s="63">
        <v>3.0000000000000001E-3</v>
      </c>
      <c r="FA30" s="64">
        <v>3.0000000000000001E-3</v>
      </c>
      <c r="FB30" s="64">
        <v>3.0000000000000001E-3</v>
      </c>
      <c r="FC30" s="64">
        <v>3.0000000000000001E-3</v>
      </c>
      <c r="FD30" s="64">
        <v>3.0000000000000001E-3</v>
      </c>
      <c r="FE30" s="66"/>
      <c r="FF30" s="46"/>
      <c r="FG30" s="40"/>
      <c r="FH30" s="40"/>
      <c r="FI30" s="40"/>
      <c r="FJ30" s="40"/>
      <c r="FK30" s="40"/>
      <c r="FL30" s="40"/>
      <c r="FM30" s="40"/>
      <c r="FN30" s="40"/>
      <c r="FO30" s="40"/>
      <c r="FP30" s="40"/>
      <c r="FQ30" s="66"/>
    </row>
    <row r="31" spans="1:173" ht="33.75" customHeight="1">
      <c r="A31" s="43">
        <v>20</v>
      </c>
      <c r="B31" s="41" t="s">
        <v>184</v>
      </c>
      <c r="C31" s="43">
        <v>1</v>
      </c>
      <c r="D31" s="45">
        <f>Sheet3!F33</f>
        <v>5508630.0696799997</v>
      </c>
      <c r="E31" s="44">
        <f t="shared" si="0"/>
        <v>1.2635888671940361E-2</v>
      </c>
      <c r="F31" s="48"/>
      <c r="G31" s="40"/>
      <c r="H31" s="40"/>
      <c r="I31" s="40"/>
      <c r="J31" s="40"/>
      <c r="K31" s="66"/>
      <c r="L31" s="48"/>
      <c r="M31" s="40"/>
      <c r="N31" s="40"/>
      <c r="O31" s="40"/>
      <c r="P31" s="40"/>
      <c r="Q31" s="66"/>
      <c r="R31" s="48"/>
      <c r="S31" s="40"/>
      <c r="T31" s="40"/>
      <c r="U31" s="40"/>
      <c r="V31" s="40"/>
      <c r="W31" s="66"/>
      <c r="X31" s="48"/>
      <c r="Y31" s="40"/>
      <c r="Z31" s="40"/>
      <c r="AA31" s="40"/>
      <c r="AB31" s="40"/>
      <c r="AC31" s="66"/>
      <c r="AD31" s="46"/>
      <c r="AE31" s="40"/>
      <c r="AF31" s="40"/>
      <c r="AG31" s="40"/>
      <c r="AH31" s="40"/>
      <c r="AI31" s="171"/>
      <c r="AJ31" s="63">
        <v>1.2999999999999999E-2</v>
      </c>
      <c r="AK31" s="40"/>
      <c r="AL31" s="40"/>
      <c r="AM31" s="40"/>
      <c r="AN31" s="40"/>
      <c r="AO31" s="66"/>
      <c r="AP31" s="46"/>
      <c r="AQ31" s="40"/>
      <c r="AR31" s="40"/>
      <c r="AS31" s="40"/>
      <c r="AT31" s="40"/>
      <c r="AU31" s="171"/>
      <c r="AV31" s="48"/>
      <c r="AW31" s="40"/>
      <c r="AX31" s="40"/>
      <c r="AY31" s="40"/>
      <c r="AZ31" s="40"/>
      <c r="BA31" s="66"/>
      <c r="BB31" s="46"/>
      <c r="BC31" s="40"/>
      <c r="BD31" s="40"/>
      <c r="BE31" s="40"/>
      <c r="BF31" s="40"/>
      <c r="BG31" s="171"/>
      <c r="BH31" s="48"/>
      <c r="BI31" s="40"/>
      <c r="BJ31" s="40"/>
      <c r="BK31" s="40"/>
      <c r="BL31" s="40"/>
      <c r="BM31" s="66"/>
      <c r="BN31" s="46"/>
      <c r="BO31" s="40"/>
      <c r="BP31" s="40"/>
      <c r="BQ31" s="40"/>
      <c r="BR31" s="40"/>
      <c r="BS31" s="171"/>
      <c r="BT31" s="48"/>
      <c r="BU31" s="40"/>
      <c r="BV31" s="40"/>
      <c r="BW31" s="40"/>
      <c r="BX31" s="40"/>
      <c r="BY31" s="66"/>
      <c r="BZ31" s="46"/>
      <c r="CA31" s="40"/>
      <c r="CB31" s="40"/>
      <c r="CC31" s="40"/>
      <c r="CD31" s="40"/>
      <c r="CE31" s="171"/>
      <c r="CF31" s="48"/>
      <c r="CG31" s="40"/>
      <c r="CH31" s="40"/>
      <c r="CI31" s="40"/>
      <c r="CJ31" s="40"/>
      <c r="CK31" s="66"/>
      <c r="CL31" s="46"/>
      <c r="CM31" s="40"/>
      <c r="CN31" s="40"/>
      <c r="CO31" s="40"/>
      <c r="CP31" s="40"/>
      <c r="CQ31" s="171"/>
      <c r="CR31" s="48"/>
      <c r="CS31" s="40"/>
      <c r="CT31" s="40"/>
      <c r="CU31" s="40"/>
      <c r="CV31" s="40"/>
      <c r="CW31" s="66"/>
      <c r="CX31" s="46"/>
      <c r="CY31" s="40"/>
      <c r="CZ31" s="40"/>
      <c r="DA31" s="40"/>
      <c r="DB31" s="40"/>
      <c r="DC31" s="171"/>
      <c r="DD31" s="48"/>
      <c r="DE31" s="40"/>
      <c r="DF31" s="40"/>
      <c r="DG31" s="40"/>
      <c r="DH31" s="40"/>
      <c r="DI31" s="66"/>
      <c r="DJ31" s="46"/>
      <c r="DK31" s="40"/>
      <c r="DL31" s="40"/>
      <c r="DM31" s="40"/>
      <c r="DN31" s="40"/>
      <c r="DO31" s="171"/>
      <c r="DP31" s="48"/>
      <c r="DQ31" s="40"/>
      <c r="DR31" s="40"/>
      <c r="DS31" s="40"/>
      <c r="DT31" s="40"/>
      <c r="DU31" s="66"/>
      <c r="DV31" s="46"/>
      <c r="DW31" s="40"/>
      <c r="DX31" s="40"/>
      <c r="DY31" s="40"/>
      <c r="DZ31" s="40"/>
      <c r="EA31" s="171"/>
      <c r="EB31" s="48"/>
      <c r="EC31" s="40"/>
      <c r="ED31" s="40"/>
      <c r="EE31" s="40"/>
      <c r="EF31" s="40"/>
      <c r="EG31" s="66"/>
      <c r="EH31" s="46"/>
      <c r="EI31" s="40"/>
      <c r="EJ31" s="40"/>
      <c r="EK31" s="40"/>
      <c r="EL31" s="40"/>
      <c r="EM31" s="171"/>
      <c r="EN31" s="48"/>
      <c r="EO31" s="40"/>
      <c r="EP31" s="40"/>
      <c r="EQ31" s="40"/>
      <c r="ER31" s="40"/>
      <c r="ES31" s="66"/>
      <c r="ET31" s="46"/>
      <c r="EU31" s="40"/>
      <c r="EV31" s="40"/>
      <c r="EW31" s="40"/>
      <c r="EX31" s="40"/>
      <c r="EY31" s="171"/>
      <c r="EZ31" s="48"/>
      <c r="FA31" s="40"/>
      <c r="FB31" s="40"/>
      <c r="FC31" s="40"/>
      <c r="FD31" s="68"/>
      <c r="FE31" s="66"/>
      <c r="FF31" s="46"/>
      <c r="FG31" s="40"/>
      <c r="FH31" s="40"/>
      <c r="FI31" s="40"/>
      <c r="FJ31" s="40"/>
      <c r="FK31" s="40"/>
      <c r="FL31" s="40"/>
      <c r="FM31" s="40"/>
      <c r="FN31" s="40"/>
      <c r="FO31" s="40"/>
      <c r="FP31" s="40"/>
      <c r="FQ31" s="66"/>
    </row>
    <row r="32" spans="1:173" ht="33.75" customHeight="1">
      <c r="A32" s="43">
        <v>21</v>
      </c>
      <c r="B32" s="41" t="s">
        <v>185</v>
      </c>
      <c r="C32" s="43">
        <v>10</v>
      </c>
      <c r="D32" s="45">
        <f>Sheet3!F36</f>
        <v>15000000</v>
      </c>
      <c r="E32" s="44">
        <f t="shared" si="0"/>
        <v>3.4407525588320331E-2</v>
      </c>
      <c r="F32" s="48"/>
      <c r="G32" s="40"/>
      <c r="H32" s="40"/>
      <c r="I32" s="40"/>
      <c r="J32" s="40"/>
      <c r="K32" s="66"/>
      <c r="L32" s="48"/>
      <c r="M32" s="40"/>
      <c r="N32" s="40"/>
      <c r="O32" s="40"/>
      <c r="P32" s="40"/>
      <c r="Q32" s="66"/>
      <c r="R32" s="48"/>
      <c r="S32" s="40"/>
      <c r="T32" s="40"/>
      <c r="U32" s="40"/>
      <c r="V32" s="40"/>
      <c r="W32" s="66"/>
      <c r="X32" s="48"/>
      <c r="Y32" s="40"/>
      <c r="Z32" s="40"/>
      <c r="AA32" s="40"/>
      <c r="AB32" s="40"/>
      <c r="AC32" s="66"/>
      <c r="AD32" s="46"/>
      <c r="AE32" s="40"/>
      <c r="AF32" s="40"/>
      <c r="AG32" s="40"/>
      <c r="AH32" s="40"/>
      <c r="AI32" s="171"/>
      <c r="AJ32" s="48"/>
      <c r="AK32" s="40"/>
      <c r="AL32" s="40"/>
      <c r="AM32" s="40"/>
      <c r="AN32" s="40"/>
      <c r="AO32" s="66"/>
      <c r="AP32" s="46"/>
      <c r="AQ32" s="40"/>
      <c r="AR32" s="40"/>
      <c r="AS32" s="40"/>
      <c r="AT32" s="40"/>
      <c r="AU32" s="171"/>
      <c r="AV32" s="48"/>
      <c r="AW32" s="40"/>
      <c r="AX32" s="40"/>
      <c r="AY32" s="40"/>
      <c r="AZ32" s="40"/>
      <c r="BA32" s="66"/>
      <c r="BB32" s="46"/>
      <c r="BC32" s="40"/>
      <c r="BD32" s="40"/>
      <c r="BE32" s="40"/>
      <c r="BF32" s="40"/>
      <c r="BG32" s="171"/>
      <c r="BH32" s="48"/>
      <c r="BI32" s="40"/>
      <c r="BJ32" s="40"/>
      <c r="BK32" s="40"/>
      <c r="BL32" s="40"/>
      <c r="BM32" s="66"/>
      <c r="BN32" s="46"/>
      <c r="BO32" s="40"/>
      <c r="BP32" s="40"/>
      <c r="BQ32" s="40"/>
      <c r="BR32" s="40"/>
      <c r="BS32" s="171"/>
      <c r="BT32" s="48"/>
      <c r="BU32" s="40"/>
      <c r="BV32" s="40"/>
      <c r="BW32" s="40"/>
      <c r="BX32" s="40"/>
      <c r="BY32" s="66"/>
      <c r="BZ32" s="46"/>
      <c r="CA32" s="40"/>
      <c r="CB32" s="40"/>
      <c r="CC32" s="40"/>
      <c r="CD32" s="40"/>
      <c r="CE32" s="171"/>
      <c r="CF32" s="48"/>
      <c r="CG32" s="40"/>
      <c r="CH32" s="40"/>
      <c r="CI32" s="40"/>
      <c r="CJ32" s="40"/>
      <c r="CK32" s="66"/>
      <c r="CL32" s="46"/>
      <c r="CM32" s="40"/>
      <c r="CN32" s="40"/>
      <c r="CO32" s="40"/>
      <c r="CP32" s="40"/>
      <c r="CQ32" s="171"/>
      <c r="CR32" s="48"/>
      <c r="CS32" s="40"/>
      <c r="CT32" s="40"/>
      <c r="CU32" s="40"/>
      <c r="CV32" s="40"/>
      <c r="CW32" s="66"/>
      <c r="CX32" s="46"/>
      <c r="CY32" s="40"/>
      <c r="CZ32" s="40"/>
      <c r="DA32" s="40"/>
      <c r="DB32" s="40"/>
      <c r="DC32" s="171"/>
      <c r="DD32" s="48"/>
      <c r="DE32" s="40"/>
      <c r="DF32" s="40"/>
      <c r="DG32" s="40"/>
      <c r="DH32" s="40"/>
      <c r="DI32" s="66"/>
      <c r="DJ32" s="46"/>
      <c r="DK32" s="40"/>
      <c r="DL32" s="40"/>
      <c r="DM32" s="40"/>
      <c r="DN32" s="40"/>
      <c r="DO32" s="171"/>
      <c r="DP32" s="48"/>
      <c r="DQ32" s="40"/>
      <c r="DR32" s="40"/>
      <c r="DS32" s="40"/>
      <c r="DT32" s="40"/>
      <c r="DU32" s="66"/>
      <c r="DV32" s="46"/>
      <c r="DW32" s="40"/>
      <c r="DX32" s="40"/>
      <c r="DY32" s="40"/>
      <c r="DZ32" s="40"/>
      <c r="EA32" s="171"/>
      <c r="EB32" s="48"/>
      <c r="EC32" s="40"/>
      <c r="ED32" s="40"/>
      <c r="EE32" s="40"/>
      <c r="EF32" s="40"/>
      <c r="EG32" s="66"/>
      <c r="EH32" s="46"/>
      <c r="EI32" s="40"/>
      <c r="EJ32" s="40"/>
      <c r="EK32" s="40"/>
      <c r="EL32" s="40"/>
      <c r="EM32" s="171"/>
      <c r="EN32" s="48"/>
      <c r="EO32" s="40"/>
      <c r="EP32" s="40"/>
      <c r="EQ32" s="40"/>
      <c r="ER32" s="40"/>
      <c r="ES32" s="66"/>
      <c r="ET32" s="46"/>
      <c r="EU32" s="40"/>
      <c r="EV32" s="40"/>
      <c r="EW32" s="40"/>
      <c r="EX32" s="40"/>
      <c r="EY32" s="171"/>
      <c r="EZ32" s="48"/>
      <c r="FA32" s="40"/>
      <c r="FB32" s="40"/>
      <c r="FC32" s="40"/>
      <c r="FD32" s="68"/>
      <c r="FE32" s="66"/>
      <c r="FF32" s="46"/>
      <c r="FG32" s="40"/>
      <c r="FH32" s="40"/>
      <c r="FI32" s="40"/>
      <c r="FJ32" s="40"/>
      <c r="FK32" s="40"/>
      <c r="FL32" s="40"/>
      <c r="FM32" s="40"/>
      <c r="FN32" s="40"/>
      <c r="FO32" s="40"/>
      <c r="FP32" s="40"/>
      <c r="FQ32" s="66"/>
    </row>
    <row r="33" spans="1:173" ht="33.75" customHeight="1" thickBot="1">
      <c r="A33" s="73">
        <v>22</v>
      </c>
      <c r="B33" s="72" t="s">
        <v>164</v>
      </c>
      <c r="C33" s="73">
        <v>10</v>
      </c>
      <c r="D33" s="47">
        <f>Sheet3!F37</f>
        <v>15000000</v>
      </c>
      <c r="E33" s="74">
        <f t="shared" si="0"/>
        <v>3.4407525588320331E-2</v>
      </c>
      <c r="F33" s="49"/>
      <c r="G33" s="50"/>
      <c r="H33" s="50"/>
      <c r="I33" s="50"/>
      <c r="J33" s="50"/>
      <c r="K33" s="67"/>
      <c r="L33" s="49"/>
      <c r="M33" s="50"/>
      <c r="N33" s="50"/>
      <c r="O33" s="50"/>
      <c r="P33" s="50"/>
      <c r="Q33" s="67"/>
      <c r="R33" s="49"/>
      <c r="S33" s="50"/>
      <c r="T33" s="50"/>
      <c r="U33" s="50"/>
      <c r="V33" s="50"/>
      <c r="W33" s="67"/>
      <c r="X33" s="49"/>
      <c r="Y33" s="50"/>
      <c r="Z33" s="50"/>
      <c r="AA33" s="50"/>
      <c r="AB33" s="50"/>
      <c r="AC33" s="67"/>
      <c r="AD33" s="159"/>
      <c r="AE33" s="50"/>
      <c r="AF33" s="50"/>
      <c r="AG33" s="50"/>
      <c r="AH33" s="50"/>
      <c r="AI33" s="173"/>
      <c r="AJ33" s="49"/>
      <c r="AK33" s="50"/>
      <c r="AL33" s="50"/>
      <c r="AM33" s="50"/>
      <c r="AN33" s="50"/>
      <c r="AO33" s="67"/>
      <c r="AP33" s="159"/>
      <c r="AQ33" s="50"/>
      <c r="AR33" s="50"/>
      <c r="AS33" s="50"/>
      <c r="AT33" s="50"/>
      <c r="AU33" s="173"/>
      <c r="AV33" s="49"/>
      <c r="AW33" s="50"/>
      <c r="AX33" s="50"/>
      <c r="AY33" s="50"/>
      <c r="AZ33" s="50"/>
      <c r="BA33" s="67"/>
      <c r="BB33" s="159"/>
      <c r="BC33" s="50"/>
      <c r="BD33" s="50"/>
      <c r="BE33" s="50"/>
      <c r="BF33" s="50"/>
      <c r="BG33" s="173"/>
      <c r="BH33" s="49"/>
      <c r="BI33" s="50"/>
      <c r="BJ33" s="50"/>
      <c r="BK33" s="50"/>
      <c r="BL33" s="50"/>
      <c r="BM33" s="67"/>
      <c r="BN33" s="159"/>
      <c r="BO33" s="50"/>
      <c r="BP33" s="50"/>
      <c r="BQ33" s="50"/>
      <c r="BR33" s="50"/>
      <c r="BS33" s="173"/>
      <c r="BT33" s="49"/>
      <c r="BU33" s="50"/>
      <c r="BV33" s="50"/>
      <c r="BW33" s="50"/>
      <c r="BX33" s="50"/>
      <c r="BY33" s="67"/>
      <c r="BZ33" s="159"/>
      <c r="CA33" s="50"/>
      <c r="CB33" s="50"/>
      <c r="CC33" s="50"/>
      <c r="CD33" s="50"/>
      <c r="CE33" s="173"/>
      <c r="CF33" s="49"/>
      <c r="CG33" s="50"/>
      <c r="CH33" s="50"/>
      <c r="CI33" s="50"/>
      <c r="CJ33" s="50"/>
      <c r="CK33" s="67"/>
      <c r="CL33" s="159"/>
      <c r="CM33" s="50"/>
      <c r="CN33" s="50"/>
      <c r="CO33" s="50"/>
      <c r="CP33" s="50"/>
      <c r="CQ33" s="173"/>
      <c r="CR33" s="49"/>
      <c r="CS33" s="50"/>
      <c r="CT33" s="50"/>
      <c r="CU33" s="50"/>
      <c r="CV33" s="50"/>
      <c r="CW33" s="67"/>
      <c r="CX33" s="159"/>
      <c r="CY33" s="50"/>
      <c r="CZ33" s="50"/>
      <c r="DA33" s="50"/>
      <c r="DB33" s="50"/>
      <c r="DC33" s="173"/>
      <c r="DD33" s="49"/>
      <c r="DE33" s="50"/>
      <c r="DF33" s="50"/>
      <c r="DG33" s="50"/>
      <c r="DH33" s="50"/>
      <c r="DI33" s="67"/>
      <c r="DJ33" s="159"/>
      <c r="DK33" s="50"/>
      <c r="DL33" s="50"/>
      <c r="DM33" s="50"/>
      <c r="DN33" s="50"/>
      <c r="DO33" s="173"/>
      <c r="DP33" s="49"/>
      <c r="DQ33" s="50"/>
      <c r="DR33" s="50"/>
      <c r="DS33" s="50"/>
      <c r="DT33" s="50"/>
      <c r="DU33" s="67"/>
      <c r="DV33" s="159"/>
      <c r="DW33" s="50"/>
      <c r="DX33" s="50"/>
      <c r="DY33" s="50"/>
      <c r="DZ33" s="50"/>
      <c r="EA33" s="173"/>
      <c r="EB33" s="49"/>
      <c r="EC33" s="50"/>
      <c r="ED33" s="50"/>
      <c r="EE33" s="50"/>
      <c r="EF33" s="50"/>
      <c r="EG33" s="67"/>
      <c r="EH33" s="159"/>
      <c r="EI33" s="50"/>
      <c r="EJ33" s="50"/>
      <c r="EK33" s="50"/>
      <c r="EL33" s="50"/>
      <c r="EM33" s="173"/>
      <c r="EN33" s="49"/>
      <c r="EO33" s="50"/>
      <c r="EP33" s="50"/>
      <c r="EQ33" s="50"/>
      <c r="ER33" s="50"/>
      <c r="ES33" s="67"/>
      <c r="ET33" s="159"/>
      <c r="EU33" s="50"/>
      <c r="EV33" s="50"/>
      <c r="EW33" s="50"/>
      <c r="EX33" s="50"/>
      <c r="EY33" s="173"/>
      <c r="EZ33" s="49"/>
      <c r="FA33" s="50"/>
      <c r="FB33" s="50"/>
      <c r="FC33" s="50"/>
      <c r="FD33" s="94"/>
      <c r="FE33" s="76"/>
      <c r="FF33" s="185"/>
      <c r="FG33" s="75"/>
      <c r="FH33" s="75"/>
      <c r="FI33" s="75"/>
      <c r="FJ33" s="75"/>
      <c r="FK33" s="75"/>
      <c r="FL33" s="75"/>
      <c r="FM33" s="75"/>
      <c r="FN33" s="75"/>
      <c r="FO33" s="75"/>
      <c r="FP33" s="75"/>
      <c r="FQ33" s="76"/>
    </row>
    <row r="34" spans="1:173" ht="33.75" customHeight="1">
      <c r="A34" s="81"/>
      <c r="B34" s="77" t="s">
        <v>192</v>
      </c>
      <c r="C34" s="78">
        <f>SUM(C12:C33)</f>
        <v>253</v>
      </c>
      <c r="D34" s="79">
        <f>SUM(D12:D33)</f>
        <v>43595113986.028</v>
      </c>
      <c r="E34" s="80">
        <f>SUM(E12:E33)</f>
        <v>99.999999999999986</v>
      </c>
      <c r="F34" s="165">
        <f>SUM(F12:F33)</f>
        <v>0.03</v>
      </c>
      <c r="G34" s="83">
        <f t="shared" ref="G34:BR34" si="1">SUM(G12:G33)</f>
        <v>0.03</v>
      </c>
      <c r="H34" s="83">
        <f t="shared" si="1"/>
        <v>1.0999999999999999E-2</v>
      </c>
      <c r="I34" s="83">
        <f t="shared" si="1"/>
        <v>1.0999999999999999E-2</v>
      </c>
      <c r="J34" s="83">
        <f t="shared" si="1"/>
        <v>9.0000000000000011E-3</v>
      </c>
      <c r="K34" s="146">
        <f t="shared" si="1"/>
        <v>3.0000000000000001E-3</v>
      </c>
      <c r="L34" s="165">
        <f t="shared" si="1"/>
        <v>3.0000000000000001E-3</v>
      </c>
      <c r="M34" s="83">
        <f t="shared" si="1"/>
        <v>3.0000000000000001E-3</v>
      </c>
      <c r="N34" s="83">
        <f t="shared" si="1"/>
        <v>3.0000000000000001E-3</v>
      </c>
      <c r="O34" s="83">
        <f t="shared" si="1"/>
        <v>3.0000000000000001E-3</v>
      </c>
      <c r="P34" s="83">
        <f t="shared" si="1"/>
        <v>0.17299999999999999</v>
      </c>
      <c r="Q34" s="146">
        <f t="shared" si="1"/>
        <v>0.17299999999999999</v>
      </c>
      <c r="R34" s="165">
        <f t="shared" si="1"/>
        <v>0.17299999999999999</v>
      </c>
      <c r="S34" s="83">
        <f t="shared" si="1"/>
        <v>0.17299999999999999</v>
      </c>
      <c r="T34" s="83">
        <f t="shared" si="1"/>
        <v>0.17299999999999999</v>
      </c>
      <c r="U34" s="83">
        <f t="shared" si="1"/>
        <v>0.17299999999999999</v>
      </c>
      <c r="V34" s="83">
        <f t="shared" si="1"/>
        <v>0.17299999999999999</v>
      </c>
      <c r="W34" s="146">
        <f t="shared" si="1"/>
        <v>0.17299999999999999</v>
      </c>
      <c r="X34" s="165">
        <f t="shared" si="1"/>
        <v>0.17299999999999999</v>
      </c>
      <c r="Y34" s="83">
        <f t="shared" si="1"/>
        <v>0.24999999999999997</v>
      </c>
      <c r="Z34" s="83">
        <f t="shared" si="1"/>
        <v>0.24999999999999997</v>
      </c>
      <c r="AA34" s="83">
        <f t="shared" si="1"/>
        <v>0.24999999999999997</v>
      </c>
      <c r="AB34" s="83">
        <f t="shared" si="1"/>
        <v>0.24999999999999997</v>
      </c>
      <c r="AC34" s="146">
        <f t="shared" si="1"/>
        <v>0.24999999999999997</v>
      </c>
      <c r="AD34" s="84">
        <f t="shared" si="1"/>
        <v>0.24999999999999997</v>
      </c>
      <c r="AE34" s="83">
        <f t="shared" si="1"/>
        <v>0.24899999999999997</v>
      </c>
      <c r="AF34" s="83">
        <f t="shared" si="1"/>
        <v>0.24899999999999997</v>
      </c>
      <c r="AG34" s="83">
        <f t="shared" si="1"/>
        <v>8.4000000000000005E-2</v>
      </c>
      <c r="AH34" s="83">
        <f t="shared" si="1"/>
        <v>0.08</v>
      </c>
      <c r="AI34" s="174">
        <f t="shared" si="1"/>
        <v>8.3000000000000004E-2</v>
      </c>
      <c r="AJ34" s="165">
        <f t="shared" si="1"/>
        <v>0.09</v>
      </c>
      <c r="AK34" s="83">
        <f t="shared" si="1"/>
        <v>7.6999999999999999E-2</v>
      </c>
      <c r="AL34" s="83">
        <f t="shared" si="1"/>
        <v>7.6999999999999999E-2</v>
      </c>
      <c r="AM34" s="83">
        <f t="shared" si="1"/>
        <v>7.6999999999999999E-2</v>
      </c>
      <c r="AN34" s="83">
        <f t="shared" si="1"/>
        <v>7.6999999999999999E-2</v>
      </c>
      <c r="AO34" s="146">
        <f t="shared" si="1"/>
        <v>7.6999999999999999E-2</v>
      </c>
      <c r="AP34" s="84">
        <f t="shared" si="1"/>
        <v>7.6999999999999999E-2</v>
      </c>
      <c r="AQ34" s="83">
        <f t="shared" si="1"/>
        <v>1.0149999999999999</v>
      </c>
      <c r="AR34" s="83">
        <f t="shared" si="1"/>
        <v>1.0149999999999999</v>
      </c>
      <c r="AS34" s="83">
        <f t="shared" si="1"/>
        <v>1.0149999999999999</v>
      </c>
      <c r="AT34" s="83">
        <f t="shared" si="1"/>
        <v>1.0149999999999999</v>
      </c>
      <c r="AU34" s="174">
        <f t="shared" si="1"/>
        <v>1.0149999999999999</v>
      </c>
      <c r="AV34" s="165">
        <f t="shared" si="1"/>
        <v>1.0149999999999999</v>
      </c>
      <c r="AW34" s="83">
        <f t="shared" si="1"/>
        <v>1.0149999999999999</v>
      </c>
      <c r="AX34" s="83">
        <f t="shared" si="1"/>
        <v>1.0149999999999999</v>
      </c>
      <c r="AY34" s="83">
        <f t="shared" si="1"/>
        <v>1.0149999999999999</v>
      </c>
      <c r="AZ34" s="83">
        <f t="shared" si="1"/>
        <v>1.0149999999999999</v>
      </c>
      <c r="BA34" s="146">
        <f t="shared" si="1"/>
        <v>1.0149999999999999</v>
      </c>
      <c r="BB34" s="84">
        <f t="shared" si="1"/>
        <v>1.0149999999999999</v>
      </c>
      <c r="BC34" s="83">
        <f t="shared" si="1"/>
        <v>1.0149999999999999</v>
      </c>
      <c r="BD34" s="83">
        <f t="shared" si="1"/>
        <v>1.0149999999999999</v>
      </c>
      <c r="BE34" s="83">
        <f t="shared" si="1"/>
        <v>1.0149999999999999</v>
      </c>
      <c r="BF34" s="83">
        <f t="shared" si="1"/>
        <v>1.0149999999999999</v>
      </c>
      <c r="BG34" s="174">
        <f t="shared" si="1"/>
        <v>1.0149999999999999</v>
      </c>
      <c r="BH34" s="165">
        <f t="shared" si="1"/>
        <v>1.0149999999999999</v>
      </c>
      <c r="BI34" s="83">
        <f t="shared" si="1"/>
        <v>1.0149999999999999</v>
      </c>
      <c r="BJ34" s="83">
        <f t="shared" si="1"/>
        <v>1.0149999999999999</v>
      </c>
      <c r="BK34" s="83">
        <f t="shared" si="1"/>
        <v>1.0149999999999999</v>
      </c>
      <c r="BL34" s="83">
        <f t="shared" si="1"/>
        <v>1.0149999999999999</v>
      </c>
      <c r="BM34" s="146">
        <f t="shared" si="1"/>
        <v>1.0149999999999999</v>
      </c>
      <c r="BN34" s="84">
        <f t="shared" si="1"/>
        <v>1.0149999999999999</v>
      </c>
      <c r="BO34" s="83">
        <f t="shared" si="1"/>
        <v>1.0149999999999999</v>
      </c>
      <c r="BP34" s="83">
        <f t="shared" si="1"/>
        <v>1.0149999999999999</v>
      </c>
      <c r="BQ34" s="83">
        <f t="shared" si="1"/>
        <v>1.0980000000000001</v>
      </c>
      <c r="BR34" s="83">
        <f t="shared" si="1"/>
        <v>1.0980000000000001</v>
      </c>
      <c r="BS34" s="174">
        <f t="shared" ref="BS34:ED34" si="2">SUM(BS12:BS33)</f>
        <v>1.097</v>
      </c>
      <c r="BT34" s="165">
        <f t="shared" si="2"/>
        <v>1.097</v>
      </c>
      <c r="BU34" s="83">
        <f t="shared" si="2"/>
        <v>1.097</v>
      </c>
      <c r="BV34" s="83">
        <f t="shared" si="2"/>
        <v>1.097</v>
      </c>
      <c r="BW34" s="83">
        <f t="shared" si="2"/>
        <v>3.3419999999999996</v>
      </c>
      <c r="BX34" s="83">
        <f t="shared" si="2"/>
        <v>3.3419999999999996</v>
      </c>
      <c r="BY34" s="146">
        <f t="shared" si="2"/>
        <v>3.9749999999999996</v>
      </c>
      <c r="BZ34" s="84">
        <f t="shared" si="2"/>
        <v>3.9749999999999996</v>
      </c>
      <c r="CA34" s="83">
        <f t="shared" si="2"/>
        <v>1.7999999999999999E-2</v>
      </c>
      <c r="CB34" s="83">
        <f t="shared" si="2"/>
        <v>1.7999999999999999E-2</v>
      </c>
      <c r="CC34" s="83">
        <f t="shared" si="2"/>
        <v>1.7999999999999999E-2</v>
      </c>
      <c r="CD34" s="83">
        <f t="shared" si="2"/>
        <v>1.7999999999999999E-2</v>
      </c>
      <c r="CE34" s="174">
        <f t="shared" si="2"/>
        <v>1.7999999999999999E-2</v>
      </c>
      <c r="CF34" s="165">
        <f t="shared" si="2"/>
        <v>1.7999999999999999E-2</v>
      </c>
      <c r="CG34" s="83">
        <f t="shared" si="2"/>
        <v>1.7999999999999999E-2</v>
      </c>
      <c r="CH34" s="83">
        <f t="shared" si="2"/>
        <v>1.7999999999999999E-2</v>
      </c>
      <c r="CI34" s="83">
        <f t="shared" si="2"/>
        <v>1.7999999999999999E-2</v>
      </c>
      <c r="CJ34" s="83">
        <f t="shared" si="2"/>
        <v>1.7999999999999999E-2</v>
      </c>
      <c r="CK34" s="146">
        <f t="shared" si="2"/>
        <v>1.7999999999999999E-2</v>
      </c>
      <c r="CL34" s="84">
        <f t="shared" si="2"/>
        <v>1.7999999999999999E-2</v>
      </c>
      <c r="CM34" s="83">
        <f t="shared" si="2"/>
        <v>1.7999999999999999E-2</v>
      </c>
      <c r="CN34" s="83">
        <f t="shared" si="2"/>
        <v>1.7999999999999999E-2</v>
      </c>
      <c r="CO34" s="83">
        <f t="shared" si="2"/>
        <v>1.7999999999999999E-2</v>
      </c>
      <c r="CP34" s="83">
        <f t="shared" si="2"/>
        <v>1.7999999999999999E-2</v>
      </c>
      <c r="CQ34" s="174">
        <f t="shared" si="2"/>
        <v>1.7999999999999999E-2</v>
      </c>
      <c r="CR34" s="165">
        <f t="shared" si="2"/>
        <v>1.7999999999999999E-2</v>
      </c>
      <c r="CS34" s="83">
        <f t="shared" si="2"/>
        <v>1.7999999999999999E-2</v>
      </c>
      <c r="CT34" s="83">
        <f t="shared" si="2"/>
        <v>1.7999999999999999E-2</v>
      </c>
      <c r="CU34" s="83">
        <f t="shared" si="2"/>
        <v>1.7999999999999999E-2</v>
      </c>
      <c r="CV34" s="83">
        <f t="shared" si="2"/>
        <v>1.7999999999999999E-2</v>
      </c>
      <c r="CW34" s="146">
        <f t="shared" si="2"/>
        <v>1.7999999999999999E-2</v>
      </c>
      <c r="CX34" s="84">
        <f t="shared" si="2"/>
        <v>1.7999999999999999E-2</v>
      </c>
      <c r="CY34" s="83">
        <f t="shared" si="2"/>
        <v>1.7999999999999999E-2</v>
      </c>
      <c r="CZ34" s="83">
        <f t="shared" si="2"/>
        <v>1.7999999999999999E-2</v>
      </c>
      <c r="DA34" s="83">
        <f t="shared" si="2"/>
        <v>1.7999999999999999E-2</v>
      </c>
      <c r="DB34" s="83">
        <f t="shared" si="2"/>
        <v>1.7999999999999999E-2</v>
      </c>
      <c r="DC34" s="174">
        <f t="shared" si="2"/>
        <v>1.7999999999999999E-2</v>
      </c>
      <c r="DD34" s="165">
        <f t="shared" si="2"/>
        <v>1.7999999999999999E-2</v>
      </c>
      <c r="DE34" s="83">
        <f t="shared" si="2"/>
        <v>1.7999999999999999E-2</v>
      </c>
      <c r="DF34" s="83">
        <f t="shared" si="2"/>
        <v>1.7999999999999999E-2</v>
      </c>
      <c r="DG34" s="83">
        <f t="shared" si="2"/>
        <v>1.7000000000000001E-2</v>
      </c>
      <c r="DH34" s="83">
        <f t="shared" si="2"/>
        <v>8.3000000000000004E-2</v>
      </c>
      <c r="DI34" s="146">
        <f t="shared" si="2"/>
        <v>8.3000000000000004E-2</v>
      </c>
      <c r="DJ34" s="84">
        <f t="shared" si="2"/>
        <v>8.3000000000000004E-2</v>
      </c>
      <c r="DK34" s="83">
        <f t="shared" si="2"/>
        <v>8.3000000000000004E-2</v>
      </c>
      <c r="DL34" s="83">
        <f t="shared" si="2"/>
        <v>8.2000000000000003E-2</v>
      </c>
      <c r="DM34" s="83">
        <f t="shared" si="2"/>
        <v>8.2000000000000003E-2</v>
      </c>
      <c r="DN34" s="83">
        <f t="shared" si="2"/>
        <v>2.3279999999999998</v>
      </c>
      <c r="DO34" s="174">
        <f t="shared" si="2"/>
        <v>2.3279999999999998</v>
      </c>
      <c r="DP34" s="165">
        <f t="shared" si="2"/>
        <v>4.7329999999999997</v>
      </c>
      <c r="DQ34" s="83">
        <f t="shared" si="2"/>
        <v>4.7329999999999997</v>
      </c>
      <c r="DR34" s="83">
        <f t="shared" si="2"/>
        <v>4.1219999999999999</v>
      </c>
      <c r="DS34" s="83">
        <f t="shared" si="2"/>
        <v>2.35</v>
      </c>
      <c r="DT34" s="83">
        <f t="shared" si="2"/>
        <v>2.35</v>
      </c>
      <c r="DU34" s="146">
        <f t="shared" si="2"/>
        <v>2.35</v>
      </c>
      <c r="DV34" s="84">
        <f t="shared" si="2"/>
        <v>2.3490000000000002</v>
      </c>
      <c r="DW34" s="83">
        <f t="shared" si="2"/>
        <v>1.9770000000000001</v>
      </c>
      <c r="DX34" s="83">
        <f t="shared" si="2"/>
        <v>1.9770000000000001</v>
      </c>
      <c r="DY34" s="83">
        <f t="shared" si="2"/>
        <v>2.4649999999999999</v>
      </c>
      <c r="DZ34" s="83">
        <f t="shared" si="2"/>
        <v>2.4649999999999999</v>
      </c>
      <c r="EA34" s="174">
        <f t="shared" si="2"/>
        <v>2.464</v>
      </c>
      <c r="EB34" s="165">
        <f t="shared" si="2"/>
        <v>0.38300000000000001</v>
      </c>
      <c r="EC34" s="83">
        <f t="shared" si="2"/>
        <v>0.38300000000000001</v>
      </c>
      <c r="ED34" s="83">
        <f t="shared" si="2"/>
        <v>1.167</v>
      </c>
      <c r="EE34" s="83">
        <f t="shared" ref="EE34:FD34" si="3">SUM(EE12:EE33)</f>
        <v>1.167</v>
      </c>
      <c r="EF34" s="83">
        <f t="shared" si="3"/>
        <v>1.167</v>
      </c>
      <c r="EG34" s="146">
        <f t="shared" si="3"/>
        <v>1.167</v>
      </c>
      <c r="EH34" s="84">
        <f t="shared" si="3"/>
        <v>0.78400000000000003</v>
      </c>
      <c r="EI34" s="83">
        <f t="shared" si="3"/>
        <v>0.78300000000000003</v>
      </c>
      <c r="EJ34" s="83">
        <f t="shared" si="3"/>
        <v>0.78300000000000003</v>
      </c>
      <c r="EK34" s="83">
        <f t="shared" si="3"/>
        <v>4.0000000000000001E-3</v>
      </c>
      <c r="EL34" s="83">
        <f t="shared" si="3"/>
        <v>4.0000000000000001E-3</v>
      </c>
      <c r="EM34" s="174">
        <f t="shared" si="3"/>
        <v>4.0000000000000001E-3</v>
      </c>
      <c r="EN34" s="165">
        <f t="shared" si="3"/>
        <v>4.0000000000000001E-3</v>
      </c>
      <c r="EO34" s="83">
        <f t="shared" si="3"/>
        <v>3.0000000000000001E-3</v>
      </c>
      <c r="EP34" s="83">
        <f t="shared" si="3"/>
        <v>3.0000000000000001E-3</v>
      </c>
      <c r="EQ34" s="83">
        <f t="shared" si="3"/>
        <v>3.0000000000000001E-3</v>
      </c>
      <c r="ER34" s="83">
        <f t="shared" si="3"/>
        <v>3.0000000000000001E-3</v>
      </c>
      <c r="ES34" s="146">
        <f t="shared" si="3"/>
        <v>3.0000000000000001E-3</v>
      </c>
      <c r="ET34" s="84">
        <f t="shared" si="3"/>
        <v>3.0000000000000001E-3</v>
      </c>
      <c r="EU34" s="83">
        <f t="shared" si="3"/>
        <v>4.0000000000000001E-3</v>
      </c>
      <c r="EV34" s="83">
        <f t="shared" si="3"/>
        <v>4.0000000000000001E-3</v>
      </c>
      <c r="EW34" s="83">
        <f t="shared" si="3"/>
        <v>4.0000000000000001E-3</v>
      </c>
      <c r="EX34" s="83">
        <f t="shared" si="3"/>
        <v>4.0000000000000001E-3</v>
      </c>
      <c r="EY34" s="174">
        <f t="shared" si="3"/>
        <v>3.0000000000000001E-3</v>
      </c>
      <c r="EZ34" s="165">
        <f t="shared" si="3"/>
        <v>3.0000000000000001E-3</v>
      </c>
      <c r="FA34" s="83">
        <f t="shared" si="3"/>
        <v>3.0000000000000001E-3</v>
      </c>
      <c r="FB34" s="83">
        <f t="shared" si="3"/>
        <v>3.0000000000000001E-3</v>
      </c>
      <c r="FC34" s="83">
        <f t="shared" si="3"/>
        <v>3.0000000000000001E-3</v>
      </c>
      <c r="FD34" s="95">
        <f t="shared" si="3"/>
        <v>3.0000000000000001E-3</v>
      </c>
      <c r="FE34" s="65"/>
      <c r="FF34" s="166"/>
      <c r="FG34" s="60"/>
      <c r="FH34" s="60"/>
      <c r="FI34" s="60"/>
      <c r="FJ34" s="60"/>
      <c r="FK34" s="60"/>
      <c r="FL34" s="60"/>
      <c r="FM34" s="60"/>
      <c r="FN34" s="60"/>
      <c r="FO34" s="60"/>
      <c r="FP34" s="60"/>
      <c r="FQ34" s="65"/>
    </row>
    <row r="35" spans="1:173" ht="31.5" customHeight="1" thickBot="1">
      <c r="A35" s="82"/>
      <c r="B35" s="42" t="s">
        <v>193</v>
      </c>
      <c r="C35" s="57"/>
      <c r="D35" s="70"/>
      <c r="E35" s="71"/>
      <c r="F35" s="49">
        <f>F34</f>
        <v>0.03</v>
      </c>
      <c r="G35" s="50">
        <f>F35+G34</f>
        <v>0.06</v>
      </c>
      <c r="H35" s="50">
        <f t="shared" ref="H35:BS35" si="4">G35+H34</f>
        <v>7.0999999999999994E-2</v>
      </c>
      <c r="I35" s="50">
        <f t="shared" si="4"/>
        <v>8.199999999999999E-2</v>
      </c>
      <c r="J35" s="50">
        <f t="shared" si="4"/>
        <v>9.0999999999999998E-2</v>
      </c>
      <c r="K35" s="67">
        <f t="shared" si="4"/>
        <v>9.4E-2</v>
      </c>
      <c r="L35" s="49">
        <f t="shared" si="4"/>
        <v>9.7000000000000003E-2</v>
      </c>
      <c r="M35" s="50">
        <f t="shared" si="4"/>
        <v>0.1</v>
      </c>
      <c r="N35" s="50">
        <f t="shared" si="4"/>
        <v>0.10300000000000001</v>
      </c>
      <c r="O35" s="50">
        <f t="shared" si="4"/>
        <v>0.10600000000000001</v>
      </c>
      <c r="P35" s="50">
        <f t="shared" si="4"/>
        <v>0.27900000000000003</v>
      </c>
      <c r="Q35" s="67">
        <f t="shared" si="4"/>
        <v>0.45200000000000001</v>
      </c>
      <c r="R35" s="49">
        <f t="shared" si="4"/>
        <v>0.625</v>
      </c>
      <c r="S35" s="50">
        <f t="shared" si="4"/>
        <v>0.79800000000000004</v>
      </c>
      <c r="T35" s="50">
        <f t="shared" si="4"/>
        <v>0.97100000000000009</v>
      </c>
      <c r="U35" s="50">
        <f t="shared" si="4"/>
        <v>1.1440000000000001</v>
      </c>
      <c r="V35" s="50">
        <f t="shared" si="4"/>
        <v>1.3170000000000002</v>
      </c>
      <c r="W35" s="67">
        <f t="shared" si="4"/>
        <v>1.4900000000000002</v>
      </c>
      <c r="X35" s="49">
        <f t="shared" si="4"/>
        <v>1.6630000000000003</v>
      </c>
      <c r="Y35" s="50">
        <f t="shared" si="4"/>
        <v>1.9130000000000003</v>
      </c>
      <c r="Z35" s="50">
        <f t="shared" si="4"/>
        <v>2.1630000000000003</v>
      </c>
      <c r="AA35" s="50">
        <f t="shared" si="4"/>
        <v>2.4130000000000003</v>
      </c>
      <c r="AB35" s="50">
        <f t="shared" si="4"/>
        <v>2.6630000000000003</v>
      </c>
      <c r="AC35" s="67">
        <f t="shared" si="4"/>
        <v>2.9130000000000003</v>
      </c>
      <c r="AD35" s="159">
        <f t="shared" si="4"/>
        <v>3.1630000000000003</v>
      </c>
      <c r="AE35" s="50">
        <f t="shared" si="4"/>
        <v>3.4120000000000004</v>
      </c>
      <c r="AF35" s="50">
        <f t="shared" si="4"/>
        <v>3.6610000000000005</v>
      </c>
      <c r="AG35" s="50">
        <f t="shared" si="4"/>
        <v>3.7450000000000006</v>
      </c>
      <c r="AH35" s="50">
        <f t="shared" si="4"/>
        <v>3.8250000000000006</v>
      </c>
      <c r="AI35" s="173">
        <f t="shared" si="4"/>
        <v>3.9080000000000008</v>
      </c>
      <c r="AJ35" s="49">
        <f t="shared" si="4"/>
        <v>3.9980000000000007</v>
      </c>
      <c r="AK35" s="50">
        <f t="shared" si="4"/>
        <v>4.0750000000000011</v>
      </c>
      <c r="AL35" s="50">
        <f t="shared" si="4"/>
        <v>4.152000000000001</v>
      </c>
      <c r="AM35" s="50">
        <f t="shared" si="4"/>
        <v>4.229000000000001</v>
      </c>
      <c r="AN35" s="50">
        <f t="shared" si="4"/>
        <v>4.3060000000000009</v>
      </c>
      <c r="AO35" s="67">
        <f t="shared" si="4"/>
        <v>4.3830000000000009</v>
      </c>
      <c r="AP35" s="159">
        <f t="shared" si="4"/>
        <v>4.4600000000000009</v>
      </c>
      <c r="AQ35" s="50">
        <f t="shared" si="4"/>
        <v>5.4750000000000005</v>
      </c>
      <c r="AR35" s="50">
        <f t="shared" si="4"/>
        <v>6.49</v>
      </c>
      <c r="AS35" s="50">
        <f t="shared" si="4"/>
        <v>7.5049999999999999</v>
      </c>
      <c r="AT35" s="50">
        <f t="shared" si="4"/>
        <v>8.52</v>
      </c>
      <c r="AU35" s="173">
        <f t="shared" si="4"/>
        <v>9.5350000000000001</v>
      </c>
      <c r="AV35" s="49">
        <f t="shared" si="4"/>
        <v>10.55</v>
      </c>
      <c r="AW35" s="50">
        <f t="shared" si="4"/>
        <v>11.565000000000001</v>
      </c>
      <c r="AX35" s="50">
        <f t="shared" si="4"/>
        <v>12.580000000000002</v>
      </c>
      <c r="AY35" s="50">
        <f t="shared" si="4"/>
        <v>13.595000000000002</v>
      </c>
      <c r="AZ35" s="50">
        <f t="shared" si="4"/>
        <v>14.610000000000003</v>
      </c>
      <c r="BA35" s="67">
        <f t="shared" si="4"/>
        <v>15.625000000000004</v>
      </c>
      <c r="BB35" s="159">
        <f t="shared" si="4"/>
        <v>16.640000000000004</v>
      </c>
      <c r="BC35" s="50">
        <f t="shared" si="4"/>
        <v>17.655000000000005</v>
      </c>
      <c r="BD35" s="50">
        <f t="shared" si="4"/>
        <v>18.670000000000005</v>
      </c>
      <c r="BE35" s="50">
        <f t="shared" si="4"/>
        <v>19.685000000000006</v>
      </c>
      <c r="BF35" s="50">
        <f t="shared" si="4"/>
        <v>20.700000000000006</v>
      </c>
      <c r="BG35" s="173">
        <f t="shared" si="4"/>
        <v>21.715000000000007</v>
      </c>
      <c r="BH35" s="49">
        <f t="shared" si="4"/>
        <v>22.730000000000008</v>
      </c>
      <c r="BI35" s="50">
        <f t="shared" si="4"/>
        <v>23.745000000000008</v>
      </c>
      <c r="BJ35" s="50">
        <f t="shared" si="4"/>
        <v>24.760000000000009</v>
      </c>
      <c r="BK35" s="50">
        <f t="shared" si="4"/>
        <v>25.775000000000009</v>
      </c>
      <c r="BL35" s="50">
        <f t="shared" si="4"/>
        <v>26.79000000000001</v>
      </c>
      <c r="BM35" s="67">
        <f t="shared" si="4"/>
        <v>27.80500000000001</v>
      </c>
      <c r="BN35" s="159">
        <f t="shared" si="4"/>
        <v>28.820000000000011</v>
      </c>
      <c r="BO35" s="50">
        <f t="shared" si="4"/>
        <v>29.835000000000012</v>
      </c>
      <c r="BP35" s="50">
        <f t="shared" si="4"/>
        <v>30.850000000000012</v>
      </c>
      <c r="BQ35" s="50">
        <f t="shared" si="4"/>
        <v>31.948000000000011</v>
      </c>
      <c r="BR35" s="50">
        <f t="shared" si="4"/>
        <v>33.046000000000014</v>
      </c>
      <c r="BS35" s="173">
        <f t="shared" si="4"/>
        <v>34.143000000000015</v>
      </c>
      <c r="BT35" s="49">
        <f t="shared" ref="BT35:EE35" si="5">BS35+BT34</f>
        <v>35.240000000000016</v>
      </c>
      <c r="BU35" s="50">
        <f t="shared" si="5"/>
        <v>36.337000000000018</v>
      </c>
      <c r="BV35" s="50">
        <f t="shared" si="5"/>
        <v>37.434000000000019</v>
      </c>
      <c r="BW35" s="50">
        <f t="shared" si="5"/>
        <v>40.776000000000018</v>
      </c>
      <c r="BX35" s="50">
        <f t="shared" si="5"/>
        <v>44.118000000000016</v>
      </c>
      <c r="BY35" s="67">
        <f t="shared" si="5"/>
        <v>48.093000000000018</v>
      </c>
      <c r="BZ35" s="159">
        <f t="shared" si="5"/>
        <v>52.068000000000019</v>
      </c>
      <c r="CA35" s="50">
        <f t="shared" si="5"/>
        <v>52.08600000000002</v>
      </c>
      <c r="CB35" s="50">
        <f t="shared" si="5"/>
        <v>52.104000000000021</v>
      </c>
      <c r="CC35" s="50">
        <f t="shared" si="5"/>
        <v>52.122000000000021</v>
      </c>
      <c r="CD35" s="50">
        <f t="shared" si="5"/>
        <v>52.140000000000022</v>
      </c>
      <c r="CE35" s="173">
        <f t="shared" si="5"/>
        <v>52.158000000000023</v>
      </c>
      <c r="CF35" s="49">
        <f t="shared" si="5"/>
        <v>52.176000000000023</v>
      </c>
      <c r="CG35" s="50">
        <f t="shared" si="5"/>
        <v>52.194000000000024</v>
      </c>
      <c r="CH35" s="50">
        <f t="shared" si="5"/>
        <v>52.212000000000025</v>
      </c>
      <c r="CI35" s="50">
        <f t="shared" si="5"/>
        <v>52.230000000000025</v>
      </c>
      <c r="CJ35" s="50">
        <f t="shared" si="5"/>
        <v>52.248000000000026</v>
      </c>
      <c r="CK35" s="67">
        <f t="shared" si="5"/>
        <v>52.266000000000027</v>
      </c>
      <c r="CL35" s="159">
        <f t="shared" si="5"/>
        <v>52.284000000000027</v>
      </c>
      <c r="CM35" s="50">
        <f t="shared" si="5"/>
        <v>52.302000000000028</v>
      </c>
      <c r="CN35" s="50">
        <f t="shared" si="5"/>
        <v>52.320000000000029</v>
      </c>
      <c r="CO35" s="50">
        <f t="shared" si="5"/>
        <v>52.338000000000029</v>
      </c>
      <c r="CP35" s="50">
        <f t="shared" si="5"/>
        <v>52.35600000000003</v>
      </c>
      <c r="CQ35" s="173">
        <f t="shared" si="5"/>
        <v>52.374000000000031</v>
      </c>
      <c r="CR35" s="49">
        <f t="shared" si="5"/>
        <v>52.392000000000031</v>
      </c>
      <c r="CS35" s="50">
        <f t="shared" si="5"/>
        <v>52.410000000000032</v>
      </c>
      <c r="CT35" s="50">
        <f t="shared" si="5"/>
        <v>52.428000000000033</v>
      </c>
      <c r="CU35" s="50">
        <f t="shared" si="5"/>
        <v>52.446000000000033</v>
      </c>
      <c r="CV35" s="50">
        <f t="shared" si="5"/>
        <v>52.464000000000034</v>
      </c>
      <c r="CW35" s="67">
        <f t="shared" si="5"/>
        <v>52.482000000000035</v>
      </c>
      <c r="CX35" s="159">
        <f t="shared" si="5"/>
        <v>52.500000000000036</v>
      </c>
      <c r="CY35" s="50">
        <f t="shared" si="5"/>
        <v>52.518000000000036</v>
      </c>
      <c r="CZ35" s="50">
        <f t="shared" si="5"/>
        <v>52.536000000000037</v>
      </c>
      <c r="DA35" s="50">
        <f t="shared" si="5"/>
        <v>52.554000000000038</v>
      </c>
      <c r="DB35" s="50">
        <f t="shared" si="5"/>
        <v>52.572000000000038</v>
      </c>
      <c r="DC35" s="173">
        <f t="shared" si="5"/>
        <v>52.590000000000039</v>
      </c>
      <c r="DD35" s="49">
        <f t="shared" si="5"/>
        <v>52.60800000000004</v>
      </c>
      <c r="DE35" s="50">
        <f t="shared" si="5"/>
        <v>52.62600000000004</v>
      </c>
      <c r="DF35" s="50">
        <f t="shared" si="5"/>
        <v>52.644000000000041</v>
      </c>
      <c r="DG35" s="50">
        <f t="shared" si="5"/>
        <v>52.661000000000044</v>
      </c>
      <c r="DH35" s="50">
        <f t="shared" si="5"/>
        <v>52.744000000000042</v>
      </c>
      <c r="DI35" s="67">
        <f t="shared" si="5"/>
        <v>52.827000000000041</v>
      </c>
      <c r="DJ35" s="159">
        <f t="shared" si="5"/>
        <v>52.910000000000039</v>
      </c>
      <c r="DK35" s="50">
        <f t="shared" si="5"/>
        <v>52.993000000000038</v>
      </c>
      <c r="DL35" s="50">
        <f t="shared" si="5"/>
        <v>53.075000000000038</v>
      </c>
      <c r="DM35" s="50">
        <f t="shared" si="5"/>
        <v>53.157000000000039</v>
      </c>
      <c r="DN35" s="50">
        <f t="shared" si="5"/>
        <v>55.485000000000042</v>
      </c>
      <c r="DO35" s="173">
        <f t="shared" si="5"/>
        <v>57.813000000000045</v>
      </c>
      <c r="DP35" s="49">
        <f t="shared" si="5"/>
        <v>62.546000000000042</v>
      </c>
      <c r="DQ35" s="50">
        <f t="shared" si="5"/>
        <v>67.279000000000039</v>
      </c>
      <c r="DR35" s="50">
        <f t="shared" si="5"/>
        <v>71.401000000000039</v>
      </c>
      <c r="DS35" s="50">
        <f t="shared" si="5"/>
        <v>73.751000000000033</v>
      </c>
      <c r="DT35" s="50">
        <f t="shared" si="5"/>
        <v>76.101000000000028</v>
      </c>
      <c r="DU35" s="67">
        <f t="shared" si="5"/>
        <v>78.451000000000022</v>
      </c>
      <c r="DV35" s="159">
        <f t="shared" si="5"/>
        <v>80.800000000000026</v>
      </c>
      <c r="DW35" s="50">
        <f t="shared" si="5"/>
        <v>82.777000000000029</v>
      </c>
      <c r="DX35" s="50">
        <f t="shared" si="5"/>
        <v>84.754000000000033</v>
      </c>
      <c r="DY35" s="50">
        <f t="shared" si="5"/>
        <v>87.219000000000037</v>
      </c>
      <c r="DZ35" s="50">
        <f t="shared" si="5"/>
        <v>89.68400000000004</v>
      </c>
      <c r="EA35" s="173">
        <f t="shared" si="5"/>
        <v>92.148000000000039</v>
      </c>
      <c r="EB35" s="49">
        <f t="shared" si="5"/>
        <v>92.531000000000034</v>
      </c>
      <c r="EC35" s="50">
        <f t="shared" si="5"/>
        <v>92.91400000000003</v>
      </c>
      <c r="ED35" s="50">
        <f t="shared" si="5"/>
        <v>94.081000000000031</v>
      </c>
      <c r="EE35" s="50">
        <f t="shared" si="5"/>
        <v>95.248000000000033</v>
      </c>
      <c r="EF35" s="50">
        <f t="shared" ref="EF35:FD35" si="6">EE35+EF34</f>
        <v>96.415000000000035</v>
      </c>
      <c r="EG35" s="67">
        <f t="shared" si="6"/>
        <v>97.582000000000036</v>
      </c>
      <c r="EH35" s="159">
        <f t="shared" si="6"/>
        <v>98.366000000000042</v>
      </c>
      <c r="EI35" s="50">
        <f t="shared" si="6"/>
        <v>99.149000000000044</v>
      </c>
      <c r="EJ35" s="50">
        <f t="shared" si="6"/>
        <v>99.932000000000045</v>
      </c>
      <c r="EK35" s="50">
        <f t="shared" si="6"/>
        <v>99.93600000000005</v>
      </c>
      <c r="EL35" s="50">
        <f t="shared" si="6"/>
        <v>99.940000000000055</v>
      </c>
      <c r="EM35" s="173">
        <f t="shared" si="6"/>
        <v>99.944000000000059</v>
      </c>
      <c r="EN35" s="49">
        <f t="shared" si="6"/>
        <v>99.948000000000064</v>
      </c>
      <c r="EO35" s="50">
        <f t="shared" si="6"/>
        <v>99.951000000000064</v>
      </c>
      <c r="EP35" s="50">
        <f t="shared" si="6"/>
        <v>99.954000000000065</v>
      </c>
      <c r="EQ35" s="50">
        <f t="shared" si="6"/>
        <v>99.957000000000065</v>
      </c>
      <c r="ER35" s="50">
        <f t="shared" si="6"/>
        <v>99.960000000000065</v>
      </c>
      <c r="ES35" s="67">
        <f t="shared" si="6"/>
        <v>99.963000000000065</v>
      </c>
      <c r="ET35" s="159">
        <f t="shared" si="6"/>
        <v>99.966000000000065</v>
      </c>
      <c r="EU35" s="50">
        <f t="shared" si="6"/>
        <v>99.97000000000007</v>
      </c>
      <c r="EV35" s="50">
        <f t="shared" si="6"/>
        <v>99.974000000000075</v>
      </c>
      <c r="EW35" s="50">
        <f t="shared" si="6"/>
        <v>99.97800000000008</v>
      </c>
      <c r="EX35" s="50">
        <f t="shared" si="6"/>
        <v>99.982000000000085</v>
      </c>
      <c r="EY35" s="173">
        <f t="shared" si="6"/>
        <v>99.985000000000085</v>
      </c>
      <c r="EZ35" s="49">
        <f t="shared" si="6"/>
        <v>99.988000000000085</v>
      </c>
      <c r="FA35" s="50">
        <f t="shared" si="6"/>
        <v>99.991000000000085</v>
      </c>
      <c r="FB35" s="50">
        <f t="shared" si="6"/>
        <v>99.994000000000085</v>
      </c>
      <c r="FC35" s="50">
        <f t="shared" si="6"/>
        <v>99.997000000000085</v>
      </c>
      <c r="FD35" s="98">
        <f t="shared" si="6"/>
        <v>100.00000000000009</v>
      </c>
      <c r="FE35" s="67"/>
      <c r="FF35" s="159"/>
      <c r="FG35" s="50"/>
      <c r="FH35" s="50"/>
      <c r="FI35" s="50"/>
      <c r="FJ35" s="50"/>
      <c r="FK35" s="50"/>
      <c r="FL35" s="50"/>
      <c r="FM35" s="50"/>
      <c r="FN35" s="50"/>
      <c r="FO35" s="50"/>
      <c r="FP35" s="50"/>
      <c r="FQ35" s="67"/>
    </row>
    <row r="42" spans="1:173" ht="16.5" thickBot="1"/>
    <row r="43" spans="1:173" ht="15" customHeight="1">
      <c r="A43" s="118" t="s">
        <v>0</v>
      </c>
      <c r="B43" s="121" t="s">
        <v>1</v>
      </c>
      <c r="C43" s="118" t="s">
        <v>159</v>
      </c>
      <c r="D43" s="121" t="s">
        <v>160</v>
      </c>
      <c r="E43" s="154" t="s">
        <v>162</v>
      </c>
      <c r="F43" s="124" t="s">
        <v>223</v>
      </c>
      <c r="G43" s="125"/>
      <c r="H43" s="125"/>
      <c r="I43" s="133"/>
      <c r="J43" s="125" t="s">
        <v>224</v>
      </c>
      <c r="K43" s="125"/>
      <c r="L43" s="125"/>
      <c r="M43" s="125"/>
      <c r="N43" s="136" t="s">
        <v>225</v>
      </c>
      <c r="O43" s="125"/>
      <c r="P43" s="125"/>
      <c r="Q43" s="133"/>
      <c r="R43" s="136" t="s">
        <v>226</v>
      </c>
      <c r="S43" s="125"/>
      <c r="T43" s="125"/>
      <c r="U43" s="133"/>
      <c r="V43" s="125" t="s">
        <v>227</v>
      </c>
      <c r="W43" s="125"/>
      <c r="X43" s="125"/>
      <c r="Y43" s="125"/>
      <c r="Z43" s="136" t="s">
        <v>228</v>
      </c>
      <c r="AA43" s="125"/>
      <c r="AB43" s="125"/>
      <c r="AC43" s="133"/>
      <c r="AD43" s="136" t="s">
        <v>229</v>
      </c>
      <c r="AE43" s="125"/>
      <c r="AF43" s="125"/>
      <c r="AG43" s="142"/>
      <c r="EJ43" s="96"/>
      <c r="FD43"/>
    </row>
    <row r="44" spans="1:173" ht="15.75" customHeight="1">
      <c r="A44" s="119"/>
      <c r="B44" s="122"/>
      <c r="C44" s="119"/>
      <c r="D44" s="122"/>
      <c r="E44" s="155"/>
      <c r="F44" s="126"/>
      <c r="G44" s="127"/>
      <c r="H44" s="127"/>
      <c r="I44" s="134"/>
      <c r="J44" s="127"/>
      <c r="K44" s="127"/>
      <c r="L44" s="127"/>
      <c r="M44" s="127"/>
      <c r="N44" s="137"/>
      <c r="O44" s="127"/>
      <c r="P44" s="127"/>
      <c r="Q44" s="134"/>
      <c r="R44" s="137"/>
      <c r="S44" s="127"/>
      <c r="T44" s="127"/>
      <c r="U44" s="134"/>
      <c r="V44" s="127"/>
      <c r="W44" s="127"/>
      <c r="X44" s="127"/>
      <c r="Y44" s="127"/>
      <c r="Z44" s="137"/>
      <c r="AA44" s="127"/>
      <c r="AB44" s="127"/>
      <c r="AC44" s="134"/>
      <c r="AD44" s="137"/>
      <c r="AE44" s="127"/>
      <c r="AF44" s="127"/>
      <c r="AG44" s="143"/>
      <c r="EJ44" s="96"/>
      <c r="FD44"/>
    </row>
    <row r="45" spans="1:173" ht="16.5" thickBot="1">
      <c r="A45" s="120"/>
      <c r="B45" s="123"/>
      <c r="C45" s="101" t="s">
        <v>161</v>
      </c>
      <c r="D45" s="102" t="s">
        <v>127</v>
      </c>
      <c r="E45" s="101" t="s">
        <v>163</v>
      </c>
      <c r="F45" s="156">
        <v>1</v>
      </c>
      <c r="G45" s="157">
        <v>2</v>
      </c>
      <c r="H45" s="156">
        <v>3</v>
      </c>
      <c r="I45" s="157">
        <v>4</v>
      </c>
      <c r="J45" s="156">
        <v>5</v>
      </c>
      <c r="K45" s="157">
        <v>6</v>
      </c>
      <c r="L45" s="156">
        <v>7</v>
      </c>
      <c r="M45" s="157">
        <v>8</v>
      </c>
      <c r="N45" s="156">
        <v>9</v>
      </c>
      <c r="O45" s="157">
        <v>10</v>
      </c>
      <c r="P45" s="156">
        <v>11</v>
      </c>
      <c r="Q45" s="157">
        <v>12</v>
      </c>
      <c r="R45" s="156">
        <v>13</v>
      </c>
      <c r="S45" s="157">
        <v>14</v>
      </c>
      <c r="T45" s="156">
        <v>15</v>
      </c>
      <c r="U45" s="157">
        <v>16</v>
      </c>
      <c r="V45" s="156">
        <v>17</v>
      </c>
      <c r="W45" s="157">
        <v>18</v>
      </c>
      <c r="X45" s="156">
        <v>19</v>
      </c>
      <c r="Y45" s="157">
        <v>20</v>
      </c>
      <c r="Z45" s="156">
        <v>21</v>
      </c>
      <c r="AA45" s="157">
        <v>22</v>
      </c>
      <c r="AB45" s="156">
        <v>23</v>
      </c>
      <c r="AC45" s="157">
        <v>24</v>
      </c>
      <c r="AD45" s="157">
        <v>25</v>
      </c>
      <c r="AE45" s="157">
        <v>26</v>
      </c>
      <c r="AF45" s="156">
        <v>27</v>
      </c>
      <c r="AG45" s="158">
        <v>28</v>
      </c>
      <c r="EJ45" s="96"/>
      <c r="FD45"/>
    </row>
    <row r="46" spans="1:173" ht="33.75" customHeight="1">
      <c r="A46" s="52">
        <v>1</v>
      </c>
      <c r="B46" s="51" t="s">
        <v>165</v>
      </c>
      <c r="C46" s="52">
        <v>10</v>
      </c>
      <c r="D46" s="53">
        <f>Sheet3!F4</f>
        <v>15000000</v>
      </c>
      <c r="E46" s="54">
        <f t="shared" ref="E46:E67" si="7">(D46/($D$34))*100</f>
        <v>3.4407525588320331E-2</v>
      </c>
      <c r="F46" s="61">
        <f>(0.004*4)+(0.003*2)</f>
        <v>2.1999999999999999E-2</v>
      </c>
      <c r="G46" s="62">
        <f>0.003*4</f>
        <v>1.2E-2</v>
      </c>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147"/>
      <c r="AI46" s="190">
        <f>SUM(F46:AG46)</f>
        <v>3.4000000000000002E-2</v>
      </c>
      <c r="EJ46" s="96"/>
      <c r="FD46"/>
    </row>
    <row r="47" spans="1:173" ht="33.75" customHeight="1">
      <c r="A47" s="43">
        <v>2</v>
      </c>
      <c r="B47" s="41" t="s">
        <v>167</v>
      </c>
      <c r="C47" s="43">
        <v>5</v>
      </c>
      <c r="D47" s="53">
        <f>Sheet3!F5</f>
        <v>15000000</v>
      </c>
      <c r="E47" s="44">
        <f t="shared" si="7"/>
        <v>3.4407525588320331E-2</v>
      </c>
      <c r="F47" s="63">
        <v>3.4000000000000002E-2</v>
      </c>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149"/>
      <c r="AI47" s="190">
        <f t="shared" ref="AI47:AI67" si="8">SUM(F47:AG47)</f>
        <v>3.4000000000000002E-2</v>
      </c>
      <c r="EJ47" s="96"/>
      <c r="FD47"/>
    </row>
    <row r="48" spans="1:173" ht="33.75" customHeight="1">
      <c r="A48" s="43">
        <v>3</v>
      </c>
      <c r="B48" s="41" t="s">
        <v>168</v>
      </c>
      <c r="C48" s="43">
        <v>17</v>
      </c>
      <c r="D48" s="53">
        <f>Sheet3!F6</f>
        <v>1281114714.94875</v>
      </c>
      <c r="E48" s="44">
        <f t="shared" si="7"/>
        <v>2.9386658224115214</v>
      </c>
      <c r="F48" s="148"/>
      <c r="G48" s="188">
        <f>0.173*2</f>
        <v>0.34599999999999997</v>
      </c>
      <c r="H48" s="188">
        <f>0.173*6</f>
        <v>1.0379999999999998</v>
      </c>
      <c r="I48" s="188">
        <f>0.173*6</f>
        <v>1.0379999999999998</v>
      </c>
      <c r="J48" s="188">
        <f>0.173+(0.172*2)</f>
        <v>0.5169999999999999</v>
      </c>
      <c r="K48" s="68"/>
      <c r="L48" s="68"/>
      <c r="M48" s="68"/>
      <c r="N48" s="68"/>
      <c r="O48" s="186"/>
      <c r="P48" s="68"/>
      <c r="Q48" s="68"/>
      <c r="R48" s="68"/>
      <c r="S48" s="68"/>
      <c r="T48" s="68"/>
      <c r="U48" s="68"/>
      <c r="V48" s="68"/>
      <c r="W48" s="68"/>
      <c r="X48" s="68"/>
      <c r="Y48" s="68"/>
      <c r="Z48" s="68"/>
      <c r="AA48" s="68"/>
      <c r="AB48" s="68"/>
      <c r="AC48" s="68"/>
      <c r="AD48" s="68"/>
      <c r="AE48" s="68"/>
      <c r="AF48" s="68"/>
      <c r="AG48" s="149"/>
      <c r="AI48" s="190">
        <f t="shared" si="8"/>
        <v>2.9389999999999996</v>
      </c>
      <c r="EJ48" s="96"/>
      <c r="FD48"/>
    </row>
    <row r="49" spans="1:160" ht="33.75" customHeight="1">
      <c r="A49" s="43">
        <v>4</v>
      </c>
      <c r="B49" s="41" t="s">
        <v>166</v>
      </c>
      <c r="C49" s="43">
        <v>2</v>
      </c>
      <c r="D49" s="53">
        <f>Sheet3!F7</f>
        <v>16528939.319999998</v>
      </c>
      <c r="E49" s="44">
        <f t="shared" si="7"/>
        <v>3.7914660173379598E-2</v>
      </c>
      <c r="F49" s="63">
        <v>3.7999999999999999E-2</v>
      </c>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149"/>
      <c r="AI49" s="190">
        <f t="shared" si="8"/>
        <v>3.7999999999999999E-2</v>
      </c>
      <c r="EJ49" s="96"/>
      <c r="FD49"/>
    </row>
    <row r="50" spans="1:160" ht="33.75" customHeight="1">
      <c r="A50" s="43">
        <v>5</v>
      </c>
      <c r="B50" s="41" t="s">
        <v>169</v>
      </c>
      <c r="C50" s="43">
        <v>87</v>
      </c>
      <c r="D50" s="45">
        <f>Sheet3!F10</f>
        <v>682002586.77152407</v>
      </c>
      <c r="E50" s="44">
        <f t="shared" si="7"/>
        <v>1.5644014303761247</v>
      </c>
      <c r="F50" s="148"/>
      <c r="G50" s="68"/>
      <c r="H50" s="68"/>
      <c r="I50" s="64">
        <f>0.018*5</f>
        <v>0.09</v>
      </c>
      <c r="J50" s="64">
        <f>0.018*6</f>
        <v>0.10799999999999998</v>
      </c>
      <c r="K50" s="64">
        <f t="shared" ref="K50:V50" si="9">0.018*6</f>
        <v>0.10799999999999998</v>
      </c>
      <c r="L50" s="64">
        <f t="shared" si="9"/>
        <v>0.10799999999999998</v>
      </c>
      <c r="M50" s="64">
        <f t="shared" si="9"/>
        <v>0.10799999999999998</v>
      </c>
      <c r="N50" s="64">
        <f t="shared" si="9"/>
        <v>0.10799999999999998</v>
      </c>
      <c r="O50" s="64">
        <f t="shared" si="9"/>
        <v>0.10799999999999998</v>
      </c>
      <c r="P50" s="64">
        <f t="shared" si="9"/>
        <v>0.10799999999999998</v>
      </c>
      <c r="Q50" s="64">
        <f t="shared" si="9"/>
        <v>0.10799999999999998</v>
      </c>
      <c r="R50" s="64">
        <f t="shared" si="9"/>
        <v>0.10799999999999998</v>
      </c>
      <c r="S50" s="64">
        <f t="shared" si="9"/>
        <v>0.10799999999999998</v>
      </c>
      <c r="T50" s="64">
        <f t="shared" si="9"/>
        <v>0.10799999999999998</v>
      </c>
      <c r="U50" s="64">
        <f t="shared" si="9"/>
        <v>0.10799999999999998</v>
      </c>
      <c r="V50" s="64">
        <f t="shared" si="9"/>
        <v>0.10799999999999998</v>
      </c>
      <c r="W50" s="64">
        <f>(0.018*3)+(0.017*1)</f>
        <v>7.0999999999999994E-2</v>
      </c>
      <c r="X50" s="68"/>
      <c r="Y50" s="68"/>
      <c r="Z50" s="68"/>
      <c r="AA50" s="68"/>
      <c r="AB50" s="68"/>
      <c r="AC50" s="68"/>
      <c r="AD50" s="68"/>
      <c r="AE50" s="68"/>
      <c r="AF50" s="68"/>
      <c r="AG50" s="149"/>
      <c r="AI50" s="190">
        <f t="shared" si="8"/>
        <v>1.5650000000000002</v>
      </c>
      <c r="EJ50" s="96"/>
      <c r="FD50"/>
    </row>
    <row r="51" spans="1:160" ht="33.75" customHeight="1">
      <c r="A51" s="43">
        <v>6</v>
      </c>
      <c r="B51" s="41" t="s">
        <v>170</v>
      </c>
      <c r="C51" s="43">
        <v>12</v>
      </c>
      <c r="D51" s="45">
        <f>Sheet3!F11</f>
        <v>433386699.20916003</v>
      </c>
      <c r="E51" s="44">
        <f t="shared" si="7"/>
        <v>0.99411759617845741</v>
      </c>
      <c r="F51" s="148"/>
      <c r="G51" s="68"/>
      <c r="H51" s="68"/>
      <c r="I51" s="68"/>
      <c r="J51" s="68"/>
      <c r="K51" s="68"/>
      <c r="L51" s="68"/>
      <c r="M51" s="68"/>
      <c r="N51" s="68"/>
      <c r="P51" s="64">
        <f>0.083*3</f>
        <v>0.249</v>
      </c>
      <c r="Q51" s="64">
        <f>0.083*3</f>
        <v>0.249</v>
      </c>
      <c r="R51" s="38"/>
      <c r="S51" s="68"/>
      <c r="T51" s="68"/>
      <c r="U51" s="68"/>
      <c r="V51" s="38"/>
      <c r="W51" s="64">
        <f>0.083*2</f>
        <v>0.16600000000000001</v>
      </c>
      <c r="X51" s="64">
        <f>(0.083*2)+(0.082*2)</f>
        <v>0.33</v>
      </c>
      <c r="Z51" s="68"/>
      <c r="AA51" s="68"/>
      <c r="AB51" s="68"/>
      <c r="AC51" s="68"/>
      <c r="AD51" s="68"/>
      <c r="AE51" s="68"/>
      <c r="AF51" s="68"/>
      <c r="AG51" s="149"/>
      <c r="AI51" s="190">
        <f t="shared" si="8"/>
        <v>0.99399999999999999</v>
      </c>
      <c r="EJ51" s="96"/>
      <c r="FD51"/>
    </row>
    <row r="52" spans="1:160" ht="33.75" customHeight="1">
      <c r="A52" s="43">
        <v>7</v>
      </c>
      <c r="B52" s="41" t="s">
        <v>171</v>
      </c>
      <c r="C52" s="43">
        <v>4</v>
      </c>
      <c r="D52" s="45">
        <f>Sheet3!F14</f>
        <v>4059471976.3962002</v>
      </c>
      <c r="E52" s="44">
        <f t="shared" si="7"/>
        <v>9.3117590601947722</v>
      </c>
      <c r="F52" s="148"/>
      <c r="G52" s="68"/>
      <c r="H52" s="68"/>
      <c r="I52" s="68"/>
      <c r="J52" s="68"/>
      <c r="K52" s="68"/>
      <c r="L52" s="68"/>
      <c r="M52" s="68"/>
      <c r="N52" s="68"/>
      <c r="O52" s="68"/>
      <c r="P52" s="68"/>
      <c r="R52" s="64">
        <f>2.328*2</f>
        <v>4.6559999999999997</v>
      </c>
      <c r="S52" s="68"/>
      <c r="T52" s="68"/>
      <c r="U52" s="68"/>
      <c r="V52" s="68"/>
      <c r="W52" s="38"/>
      <c r="X52" s="64">
        <f>2.328*2</f>
        <v>4.6559999999999997</v>
      </c>
      <c r="Y52" s="68"/>
      <c r="Z52" s="68"/>
      <c r="AA52" s="68"/>
      <c r="AB52" s="68"/>
      <c r="AC52" s="68"/>
      <c r="AD52" s="68"/>
      <c r="AE52" s="68"/>
      <c r="AF52" s="68"/>
      <c r="AG52" s="149"/>
      <c r="AI52" s="190">
        <f t="shared" si="8"/>
        <v>9.3119999999999994</v>
      </c>
      <c r="EJ52" s="96"/>
      <c r="FD52"/>
    </row>
    <row r="53" spans="1:160" ht="33.75" customHeight="1">
      <c r="A53" s="43">
        <v>8</v>
      </c>
      <c r="B53" s="41" t="s">
        <v>172</v>
      </c>
      <c r="C53" s="43">
        <v>4</v>
      </c>
      <c r="D53" s="45">
        <f>Sheet3!F15</f>
        <v>5162368466.4867001</v>
      </c>
      <c r="E53" s="44">
        <f t="shared" si="7"/>
        <v>11.841621673798608</v>
      </c>
      <c r="F53" s="148"/>
      <c r="G53" s="68"/>
      <c r="H53" s="68"/>
      <c r="I53" s="68"/>
      <c r="J53" s="68"/>
      <c r="K53" s="68"/>
      <c r="L53" s="68"/>
      <c r="M53" s="68"/>
      <c r="N53" s="68"/>
      <c r="O53" s="68"/>
      <c r="P53" s="68"/>
      <c r="Q53" s="64">
        <v>2.9609999999999999</v>
      </c>
      <c r="R53" s="64">
        <v>2.9609999999999999</v>
      </c>
      <c r="T53" s="68"/>
      <c r="U53" s="68"/>
      <c r="V53" s="68"/>
      <c r="W53" s="68"/>
      <c r="Y53" s="64">
        <f>2.96*2</f>
        <v>5.92</v>
      </c>
      <c r="Z53" s="68"/>
      <c r="AA53" s="68"/>
      <c r="AB53" s="68"/>
      <c r="AC53" s="68"/>
      <c r="AD53" s="68"/>
      <c r="AE53" s="68"/>
      <c r="AF53" s="68"/>
      <c r="AG53" s="149"/>
      <c r="AI53" s="191">
        <f t="shared" si="8"/>
        <v>11.841999999999999</v>
      </c>
      <c r="EJ53" s="96"/>
      <c r="FD53"/>
    </row>
    <row r="54" spans="1:160" ht="33.75" customHeight="1">
      <c r="A54" s="43">
        <v>9</v>
      </c>
      <c r="B54" s="41" t="s">
        <v>173</v>
      </c>
      <c r="C54" s="43">
        <v>7</v>
      </c>
      <c r="D54" s="45">
        <f>Sheet3!F16</f>
        <v>6035457106.8426609</v>
      </c>
      <c r="E54" s="44">
        <f t="shared" si="7"/>
        <v>13.844342989393244</v>
      </c>
      <c r="F54" s="148"/>
      <c r="G54" s="68"/>
      <c r="H54" s="68"/>
      <c r="I54" s="68"/>
      <c r="J54" s="68"/>
      <c r="K54" s="68"/>
      <c r="L54" s="68"/>
      <c r="M54" s="68"/>
      <c r="N54" s="68"/>
      <c r="O54" s="68"/>
      <c r="P54" s="68"/>
      <c r="Q54" s="68"/>
      <c r="R54" s="68"/>
      <c r="S54" s="68"/>
      <c r="T54" s="68"/>
      <c r="U54" s="68"/>
      <c r="V54" s="68"/>
      <c r="W54" s="68"/>
      <c r="X54" s="68"/>
      <c r="Y54" s="64">
        <f>1.978*4</f>
        <v>7.9119999999999999</v>
      </c>
      <c r="Z54" s="64">
        <f>1.978+(1.977*2)</f>
        <v>5.9320000000000004</v>
      </c>
      <c r="AA54" s="68"/>
      <c r="AB54" s="68"/>
      <c r="AC54" s="68"/>
      <c r="AD54" s="68"/>
      <c r="AE54" s="68"/>
      <c r="AF54" s="68"/>
      <c r="AG54" s="149"/>
      <c r="AI54" s="191">
        <f t="shared" si="8"/>
        <v>13.844000000000001</v>
      </c>
      <c r="EJ54" s="96"/>
      <c r="FD54"/>
    </row>
    <row r="55" spans="1:160" ht="32.25" customHeight="1">
      <c r="A55" s="43">
        <v>10</v>
      </c>
      <c r="B55" s="41" t="s">
        <v>174</v>
      </c>
      <c r="C55" s="43">
        <v>3</v>
      </c>
      <c r="D55" s="45">
        <f>Sheet3!F17</f>
        <v>2722653568.7820001</v>
      </c>
      <c r="E55" s="44">
        <f t="shared" si="7"/>
        <v>6.2453181557332229</v>
      </c>
      <c r="F55" s="148"/>
      <c r="G55" s="68"/>
      <c r="H55" s="68"/>
      <c r="I55" s="68"/>
      <c r="J55" s="68"/>
      <c r="K55" s="68"/>
      <c r="L55" s="68"/>
      <c r="M55" s="68"/>
      <c r="N55" s="68"/>
      <c r="O55" s="68"/>
      <c r="P55" s="68"/>
      <c r="Q55" s="68"/>
      <c r="R55" s="68"/>
      <c r="S55" s="68"/>
      <c r="T55" s="68"/>
      <c r="U55" s="68"/>
      <c r="V55" s="68"/>
      <c r="W55" s="68"/>
      <c r="X55" s="68"/>
      <c r="Y55" s="68"/>
      <c r="Z55" s="64">
        <f>2.081+(2.082*2)</f>
        <v>6.2449999999999992</v>
      </c>
      <c r="AA55" s="68"/>
      <c r="AB55" s="68"/>
      <c r="AC55" s="68"/>
      <c r="AD55" s="68"/>
      <c r="AE55" s="68"/>
      <c r="AF55" s="68"/>
      <c r="AG55" s="149"/>
      <c r="AI55" s="190">
        <f t="shared" si="8"/>
        <v>6.2449999999999992</v>
      </c>
      <c r="EJ55" s="96"/>
      <c r="FD55"/>
    </row>
    <row r="56" spans="1:160" ht="33" customHeight="1">
      <c r="A56" s="43">
        <v>11</v>
      </c>
      <c r="B56" s="41" t="s">
        <v>175</v>
      </c>
      <c r="C56" s="43">
        <v>7</v>
      </c>
      <c r="D56" s="45">
        <f>Sheet3!F18</f>
        <v>2391425571.2388301</v>
      </c>
      <c r="E56" s="44">
        <f t="shared" si="7"/>
        <v>5.4855357689975746</v>
      </c>
      <c r="F56" s="148"/>
      <c r="G56" s="68"/>
      <c r="H56" s="68"/>
      <c r="I56" s="68"/>
      <c r="J56" s="68"/>
      <c r="K56" s="68"/>
      <c r="L56" s="68"/>
      <c r="M56" s="68"/>
      <c r="N56" s="68"/>
      <c r="O56" s="68"/>
      <c r="P56" s="68"/>
      <c r="Q56" s="68"/>
      <c r="R56" s="68"/>
      <c r="S56" s="68"/>
      <c r="T56" s="68"/>
      <c r="U56" s="68"/>
      <c r="V56" s="68"/>
      <c r="W56" s="68"/>
      <c r="X56" s="68"/>
      <c r="Y56" s="68"/>
      <c r="Z56" s="68"/>
      <c r="AA56" s="64">
        <f>0.784*4</f>
        <v>3.1360000000000001</v>
      </c>
      <c r="AB56" s="64">
        <f>0.784+(0.783*2)</f>
        <v>2.35</v>
      </c>
      <c r="AC56" s="68"/>
      <c r="AD56" s="68"/>
      <c r="AE56" s="68"/>
      <c r="AF56" s="68"/>
      <c r="AG56" s="149"/>
      <c r="AI56" s="190">
        <f t="shared" si="8"/>
        <v>5.4860000000000007</v>
      </c>
      <c r="EJ56" s="96"/>
      <c r="FD56"/>
    </row>
    <row r="57" spans="1:160" ht="33.75" customHeight="1">
      <c r="A57" s="43">
        <v>12</v>
      </c>
      <c r="B57" s="41" t="s">
        <v>176</v>
      </c>
      <c r="C57" s="43">
        <v>5</v>
      </c>
      <c r="D57" s="45">
        <f>Sheet3!F19</f>
        <v>810582583.84109998</v>
      </c>
      <c r="E57" s="44">
        <f t="shared" si="7"/>
        <v>1.8593427329972971</v>
      </c>
      <c r="F57" s="148"/>
      <c r="G57" s="68"/>
      <c r="H57" s="68"/>
      <c r="I57" s="68"/>
      <c r="J57" s="68"/>
      <c r="K57" s="68"/>
      <c r="L57" s="68"/>
      <c r="M57" s="68"/>
      <c r="N57" s="68"/>
      <c r="O57" s="68"/>
      <c r="P57" s="68"/>
      <c r="Q57" s="68"/>
      <c r="R57" s="68"/>
      <c r="S57" s="68"/>
      <c r="T57" s="68"/>
      <c r="U57" s="68"/>
      <c r="V57" s="68"/>
      <c r="W57" s="68"/>
      <c r="X57" s="68"/>
      <c r="Y57" s="64">
        <f>0.372*4</f>
        <v>1.488</v>
      </c>
      <c r="Z57" s="64">
        <v>0.371</v>
      </c>
      <c r="AA57" s="68"/>
      <c r="AB57" s="68"/>
      <c r="AC57" s="68"/>
      <c r="AD57" s="68"/>
      <c r="AE57" s="68"/>
      <c r="AF57" s="68"/>
      <c r="AG57" s="149"/>
      <c r="AI57" s="190">
        <f t="shared" si="8"/>
        <v>1.859</v>
      </c>
      <c r="EJ57" s="96"/>
      <c r="FD57"/>
    </row>
    <row r="58" spans="1:160" ht="33.75" customHeight="1">
      <c r="A58" s="43">
        <v>13</v>
      </c>
      <c r="B58" s="41" t="s">
        <v>177</v>
      </c>
      <c r="C58" s="43">
        <v>9</v>
      </c>
      <c r="D58" s="45">
        <f>Sheet3!F20</f>
        <v>1502860852.1820598</v>
      </c>
      <c r="E58" s="44">
        <f t="shared" si="7"/>
        <v>3.4473148818092749</v>
      </c>
      <c r="F58" s="148"/>
      <c r="G58" s="68"/>
      <c r="H58" s="68"/>
      <c r="I58" s="68"/>
      <c r="J58" s="68"/>
      <c r="K58" s="68"/>
      <c r="L58" s="68"/>
      <c r="M58" s="68"/>
      <c r="N58" s="68"/>
      <c r="O58" s="187"/>
      <c r="P58" s="187"/>
      <c r="Q58" s="68"/>
      <c r="R58" s="68"/>
      <c r="S58" s="68"/>
      <c r="T58" s="68"/>
      <c r="U58" s="68"/>
      <c r="V58" s="68"/>
      <c r="W58" s="68"/>
      <c r="X58" s="68"/>
      <c r="Y58" s="68"/>
      <c r="Z58" s="64">
        <f>0.383*3</f>
        <v>1.149</v>
      </c>
      <c r="AA58" s="64">
        <f>0.383*6</f>
        <v>2.298</v>
      </c>
      <c r="AB58" s="68"/>
      <c r="AC58" s="68"/>
      <c r="AD58" s="68"/>
      <c r="AE58" s="68"/>
      <c r="AF58" s="68"/>
      <c r="AG58" s="149"/>
      <c r="AI58" s="190">
        <f t="shared" si="8"/>
        <v>3.4470000000000001</v>
      </c>
      <c r="EJ58" s="96"/>
      <c r="FD58"/>
    </row>
    <row r="59" spans="1:160" ht="33.75" customHeight="1">
      <c r="A59" s="43">
        <v>14</v>
      </c>
      <c r="B59" s="41" t="s">
        <v>178</v>
      </c>
      <c r="C59" s="43">
        <v>3</v>
      </c>
      <c r="D59" s="45">
        <f>Sheet3!F23</f>
        <v>2318496880.2263999</v>
      </c>
      <c r="E59" s="44">
        <f t="shared" si="7"/>
        <v>5.3182493821887142</v>
      </c>
      <c r="F59" s="148"/>
      <c r="G59" s="68"/>
      <c r="H59" s="68"/>
      <c r="I59" s="68"/>
      <c r="J59" s="68"/>
      <c r="K59" s="68"/>
      <c r="L59" s="68"/>
      <c r="M59" s="68"/>
      <c r="N59" s="68"/>
      <c r="O59" s="68"/>
      <c r="P59" s="68"/>
      <c r="Q59" s="68"/>
      <c r="R59" s="68"/>
      <c r="S59" s="68"/>
      <c r="T59" s="68"/>
      <c r="U59" s="68"/>
      <c r="V59" s="68"/>
      <c r="W59" s="68"/>
      <c r="X59" s="68"/>
      <c r="Y59" s="64">
        <f>1.772+(1.773*2)</f>
        <v>5.3179999999999996</v>
      </c>
      <c r="Z59" s="68"/>
      <c r="AA59" s="68"/>
      <c r="AB59" s="68"/>
      <c r="AC59" s="68"/>
      <c r="AD59" s="68"/>
      <c r="AE59" s="68"/>
      <c r="AF59" s="68"/>
      <c r="AG59" s="149"/>
      <c r="AI59" s="190">
        <f t="shared" si="8"/>
        <v>5.3179999999999996</v>
      </c>
      <c r="EJ59" s="96"/>
      <c r="FD59"/>
    </row>
    <row r="60" spans="1:160" ht="33.75" customHeight="1">
      <c r="A60" s="43">
        <v>15</v>
      </c>
      <c r="B60" s="41" t="s">
        <v>179</v>
      </c>
      <c r="C60" s="43">
        <v>18</v>
      </c>
      <c r="D60" s="45">
        <f>Sheet3!F26</f>
        <v>462768773.13000005</v>
      </c>
      <c r="E60" s="44">
        <f t="shared" si="7"/>
        <v>1.0615152268630723</v>
      </c>
      <c r="F60" s="148"/>
      <c r="G60" s="68"/>
      <c r="H60" s="68"/>
      <c r="I60" s="64">
        <f>0.059*5</f>
        <v>0.29499999999999998</v>
      </c>
      <c r="J60" s="64">
        <f>0.059*6</f>
        <v>0.35399999999999998</v>
      </c>
      <c r="K60" s="64">
        <f>0.059*6</f>
        <v>0.35399999999999998</v>
      </c>
      <c r="L60" s="64">
        <f>0.059</f>
        <v>5.8999999999999997E-2</v>
      </c>
      <c r="M60" s="68"/>
      <c r="N60" s="68"/>
      <c r="O60" s="68"/>
      <c r="P60" s="68"/>
      <c r="Q60" s="68"/>
      <c r="R60" s="68"/>
      <c r="S60" s="68"/>
      <c r="T60" s="68"/>
      <c r="U60" s="68"/>
      <c r="V60" s="68"/>
      <c r="W60" s="68"/>
      <c r="X60" s="68"/>
      <c r="Y60" s="68"/>
      <c r="Z60" s="68"/>
      <c r="AA60" s="68"/>
      <c r="AB60" s="68"/>
      <c r="AC60" s="68"/>
      <c r="AD60" s="68"/>
      <c r="AE60" s="68"/>
      <c r="AF60" s="68"/>
      <c r="AG60" s="149"/>
      <c r="AI60" s="190">
        <f t="shared" si="8"/>
        <v>1.0620000000000001</v>
      </c>
      <c r="EJ60" s="96"/>
      <c r="FD60"/>
    </row>
    <row r="61" spans="1:160" ht="33.75" customHeight="1">
      <c r="A61" s="43">
        <v>16</v>
      </c>
      <c r="B61" s="41" t="s">
        <v>180</v>
      </c>
      <c r="C61" s="43">
        <v>36</v>
      </c>
      <c r="D61" s="45">
        <f>Sheet3!F27</f>
        <v>15643596186.426294</v>
      </c>
      <c r="E61" s="44">
        <f t="shared" si="7"/>
        <v>35.883829071854208</v>
      </c>
      <c r="F61" s="148"/>
      <c r="G61" s="68"/>
      <c r="H61" s="68"/>
      <c r="I61" s="68"/>
      <c r="J61" s="68"/>
      <c r="K61" s="68"/>
      <c r="L61" s="64">
        <f>0.997*5</f>
        <v>4.9850000000000003</v>
      </c>
      <c r="M61" s="64">
        <f>0.997*6</f>
        <v>5.9820000000000002</v>
      </c>
      <c r="N61" s="64">
        <f t="shared" ref="N61:O61" si="10">0.997*6</f>
        <v>5.9820000000000002</v>
      </c>
      <c r="O61" s="64">
        <f t="shared" si="10"/>
        <v>5.9820000000000002</v>
      </c>
      <c r="P61" s="64">
        <f>(0.997*5)+0.996</f>
        <v>5.9809999999999999</v>
      </c>
      <c r="Q61" s="64">
        <f>0.996*6</f>
        <v>5.976</v>
      </c>
      <c r="R61" s="64">
        <v>0.996</v>
      </c>
      <c r="S61" s="68"/>
      <c r="T61" s="68"/>
      <c r="U61" s="68"/>
      <c r="V61" s="68"/>
      <c r="W61" s="68"/>
      <c r="X61" s="68"/>
      <c r="Y61" s="68"/>
      <c r="Z61" s="68"/>
      <c r="AA61" s="68"/>
      <c r="AB61" s="68"/>
      <c r="AC61" s="68"/>
      <c r="AD61" s="68"/>
      <c r="AE61" s="68"/>
      <c r="AF61" s="68"/>
      <c r="AG61" s="149"/>
      <c r="AI61" s="191">
        <f t="shared" si="8"/>
        <v>35.884</v>
      </c>
      <c r="EJ61" s="96"/>
      <c r="FD61"/>
    </row>
    <row r="62" spans="1:160" ht="33.75" customHeight="1">
      <c r="A62" s="43">
        <v>17</v>
      </c>
      <c r="B62" s="41" t="s">
        <v>181</v>
      </c>
      <c r="C62" s="43">
        <v>1</v>
      </c>
      <c r="D62" s="45">
        <f>Sheet3!F30</f>
        <v>3123952.6912000002</v>
      </c>
      <c r="E62" s="44">
        <f t="shared" si="7"/>
        <v>7.1658321439444107E-3</v>
      </c>
      <c r="F62" s="148"/>
      <c r="G62" s="68"/>
      <c r="H62" s="68"/>
      <c r="I62" s="68"/>
      <c r="J62" s="64">
        <v>7.0000000000000001E-3</v>
      </c>
      <c r="K62" s="68"/>
      <c r="L62" s="68"/>
      <c r="M62" s="68"/>
      <c r="N62" s="68"/>
      <c r="O62" s="68"/>
      <c r="P62" s="68"/>
      <c r="Q62" s="68"/>
      <c r="R62" s="68"/>
      <c r="S62" s="68"/>
      <c r="T62" s="68"/>
      <c r="U62" s="68"/>
      <c r="V62" s="68"/>
      <c r="W62" s="68"/>
      <c r="X62" s="68"/>
      <c r="Y62" s="68"/>
      <c r="Z62" s="68"/>
      <c r="AA62" s="68"/>
      <c r="AB62" s="68"/>
      <c r="AC62" s="68"/>
      <c r="AD62" s="68"/>
      <c r="AE62" s="68"/>
      <c r="AF62" s="68"/>
      <c r="AG62" s="149"/>
      <c r="AI62" s="190">
        <f t="shared" si="8"/>
        <v>7.0000000000000001E-3</v>
      </c>
      <c r="EJ62" s="96"/>
      <c r="FD62"/>
    </row>
    <row r="63" spans="1:160" ht="33.75" customHeight="1">
      <c r="A63" s="43">
        <v>18</v>
      </c>
      <c r="B63" s="41" t="s">
        <v>182</v>
      </c>
      <c r="C63" s="43">
        <v>1</v>
      </c>
      <c r="D63" s="45">
        <f>Sheet3!F31</f>
        <v>1353417.004</v>
      </c>
      <c r="E63" s="44">
        <f t="shared" si="7"/>
        <v>3.1045153464531895E-3</v>
      </c>
      <c r="F63" s="148"/>
      <c r="G63" s="68"/>
      <c r="H63" s="68"/>
      <c r="I63" s="68"/>
      <c r="J63" s="64">
        <v>3.0000000000000001E-3</v>
      </c>
      <c r="K63" s="68"/>
      <c r="L63" s="68"/>
      <c r="M63" s="68"/>
      <c r="N63" s="68"/>
      <c r="O63" s="68"/>
      <c r="P63" s="68"/>
      <c r="Q63" s="68"/>
      <c r="R63" s="68"/>
      <c r="S63" s="68"/>
      <c r="T63" s="68"/>
      <c r="U63" s="68"/>
      <c r="V63" s="68"/>
      <c r="W63" s="68"/>
      <c r="X63" s="68"/>
      <c r="Y63" s="68"/>
      <c r="Z63" s="68"/>
      <c r="AA63" s="68"/>
      <c r="AB63" s="68"/>
      <c r="AC63" s="68"/>
      <c r="AD63" s="68"/>
      <c r="AE63" s="68"/>
      <c r="AF63" s="68"/>
      <c r="AG63" s="149"/>
      <c r="AI63" s="190">
        <f t="shared" si="8"/>
        <v>3.0000000000000001E-3</v>
      </c>
      <c r="EJ63" s="96"/>
      <c r="FD63"/>
    </row>
    <row r="64" spans="1:160" ht="33.75" customHeight="1">
      <c r="A64" s="43">
        <v>19</v>
      </c>
      <c r="B64" s="41" t="s">
        <v>183</v>
      </c>
      <c r="C64" s="43">
        <v>1</v>
      </c>
      <c r="D64" s="45">
        <f>Sheet3!F32</f>
        <v>2413080.4614399998</v>
      </c>
      <c r="E64" s="44">
        <f t="shared" si="7"/>
        <v>5.5352085149115082E-3</v>
      </c>
      <c r="F64" s="148"/>
      <c r="G64" s="68"/>
      <c r="H64" s="68"/>
      <c r="I64" s="68"/>
      <c r="J64" s="64">
        <v>6.0000000000000001E-3</v>
      </c>
      <c r="K64" s="68"/>
      <c r="L64" s="68"/>
      <c r="M64" s="68"/>
      <c r="N64" s="68"/>
      <c r="O64" s="68"/>
      <c r="P64" s="68"/>
      <c r="Q64" s="68"/>
      <c r="R64" s="68"/>
      <c r="S64" s="68"/>
      <c r="T64" s="68"/>
      <c r="U64" s="68"/>
      <c r="V64" s="68"/>
      <c r="W64" s="68"/>
      <c r="X64" s="68"/>
      <c r="Y64" s="68"/>
      <c r="Z64" s="68"/>
      <c r="AA64" s="68"/>
      <c r="AB64" s="68"/>
      <c r="AC64" s="68"/>
      <c r="AD64" s="68"/>
      <c r="AE64" s="68"/>
      <c r="AF64" s="68"/>
      <c r="AG64" s="149"/>
      <c r="AI64" s="190">
        <f t="shared" si="8"/>
        <v>6.0000000000000001E-3</v>
      </c>
      <c r="EJ64" s="96"/>
      <c r="FD64"/>
    </row>
    <row r="65" spans="1:160" ht="35.25" customHeight="1">
      <c r="A65" s="43">
        <v>20</v>
      </c>
      <c r="B65" s="41" t="s">
        <v>184</v>
      </c>
      <c r="C65" s="43">
        <v>1</v>
      </c>
      <c r="D65" s="45">
        <f>Sheet3!F33</f>
        <v>5508630.0696799997</v>
      </c>
      <c r="E65" s="44">
        <f t="shared" si="7"/>
        <v>1.2635888671940361E-2</v>
      </c>
      <c r="F65" s="148"/>
      <c r="G65" s="68"/>
      <c r="H65" s="68"/>
      <c r="I65" s="68"/>
      <c r="J65" s="68"/>
      <c r="K65" s="64">
        <v>1.2999999999999999E-2</v>
      </c>
      <c r="L65" s="68"/>
      <c r="M65" s="68"/>
      <c r="N65" s="68"/>
      <c r="O65" s="68"/>
      <c r="P65" s="68"/>
      <c r="Q65" s="68"/>
      <c r="R65" s="68"/>
      <c r="S65" s="68"/>
      <c r="T65" s="68"/>
      <c r="U65" s="68"/>
      <c r="V65" s="68"/>
      <c r="W65" s="68"/>
      <c r="X65" s="68"/>
      <c r="Y65" s="68"/>
      <c r="Z65" s="68"/>
      <c r="AA65" s="68"/>
      <c r="AB65" s="68"/>
      <c r="AC65" s="68"/>
      <c r="AD65" s="68"/>
      <c r="AE65" s="68"/>
      <c r="AF65" s="68"/>
      <c r="AG65" s="149"/>
      <c r="AI65" s="190">
        <f t="shared" si="8"/>
        <v>1.2999999999999999E-2</v>
      </c>
      <c r="EJ65" s="96"/>
      <c r="FD65"/>
    </row>
    <row r="66" spans="1:160" ht="33.75" customHeight="1">
      <c r="A66" s="43">
        <v>21</v>
      </c>
      <c r="B66" s="41" t="s">
        <v>185</v>
      </c>
      <c r="C66" s="43">
        <v>10</v>
      </c>
      <c r="D66" s="45">
        <f>Sheet3!F36</f>
        <v>15000000</v>
      </c>
      <c r="E66" s="44">
        <f t="shared" si="7"/>
        <v>3.4407525588320331E-2</v>
      </c>
      <c r="F66" s="148"/>
      <c r="G66" s="68"/>
      <c r="H66" s="68"/>
      <c r="I66" s="68"/>
      <c r="J66" s="68"/>
      <c r="K66" s="68"/>
      <c r="L66" s="68"/>
      <c r="M66" s="68"/>
      <c r="N66" s="68"/>
      <c r="O66" s="68"/>
      <c r="P66" s="68"/>
      <c r="Q66" s="68"/>
      <c r="R66" s="68"/>
      <c r="S66" s="68"/>
      <c r="T66" s="68"/>
      <c r="U66" s="68"/>
      <c r="V66" s="68"/>
      <c r="W66" s="68"/>
      <c r="X66" s="68"/>
      <c r="Y66" s="68"/>
      <c r="Z66" s="68"/>
      <c r="AA66" s="68"/>
      <c r="AB66" s="64">
        <f>0.004*3</f>
        <v>1.2E-2</v>
      </c>
      <c r="AC66" s="64">
        <f>0.004+(0.003*5)</f>
        <v>1.9E-2</v>
      </c>
      <c r="AD66" s="64">
        <v>3.0000000000000001E-3</v>
      </c>
      <c r="AE66" s="68"/>
      <c r="AF66" s="68"/>
      <c r="AG66" s="149"/>
      <c r="AI66" s="190">
        <f t="shared" si="8"/>
        <v>3.4000000000000002E-2</v>
      </c>
      <c r="EJ66" s="96"/>
      <c r="FD66"/>
    </row>
    <row r="67" spans="1:160" ht="33.75" customHeight="1" thickBot="1">
      <c r="A67" s="73">
        <v>22</v>
      </c>
      <c r="B67" s="72" t="s">
        <v>164</v>
      </c>
      <c r="C67" s="73">
        <v>10</v>
      </c>
      <c r="D67" s="45">
        <f>Sheet3!F37</f>
        <v>15000000</v>
      </c>
      <c r="E67" s="74">
        <f t="shared" si="7"/>
        <v>3.4407525588320331E-2</v>
      </c>
      <c r="F67" s="152"/>
      <c r="G67" s="94"/>
      <c r="H67" s="94"/>
      <c r="I67" s="94"/>
      <c r="J67" s="94"/>
      <c r="K67" s="94"/>
      <c r="L67" s="94"/>
      <c r="M67" s="94"/>
      <c r="N67" s="94"/>
      <c r="O67" s="94"/>
      <c r="P67" s="94"/>
      <c r="Q67" s="94"/>
      <c r="R67" s="94"/>
      <c r="S67" s="94"/>
      <c r="T67" s="94"/>
      <c r="U67" s="94"/>
      <c r="V67" s="94"/>
      <c r="W67" s="94"/>
      <c r="X67" s="94"/>
      <c r="Y67" s="94"/>
      <c r="Z67" s="94"/>
      <c r="AA67" s="94"/>
      <c r="AB67" s="94"/>
      <c r="AC67" s="94"/>
      <c r="AD67" s="189">
        <f>(0.004*4)+(0.003)</f>
        <v>1.9E-2</v>
      </c>
      <c r="AE67" s="189">
        <f>(0.003*5)</f>
        <v>1.4999999999999999E-2</v>
      </c>
      <c r="AF67" s="94"/>
      <c r="AG67" s="153"/>
      <c r="AI67" s="190">
        <f t="shared" si="8"/>
        <v>3.4000000000000002E-2</v>
      </c>
      <c r="EJ67" s="96"/>
      <c r="FD67"/>
    </row>
    <row r="68" spans="1:160" ht="33.75" customHeight="1">
      <c r="A68" s="81"/>
      <c r="B68" s="77" t="s">
        <v>192</v>
      </c>
      <c r="C68" s="100"/>
      <c r="D68" s="79">
        <f>SUM(D46:D67)</f>
        <v>43595113986.028</v>
      </c>
      <c r="E68" s="80">
        <f>SUM(E46:E67)</f>
        <v>99.999999999999986</v>
      </c>
      <c r="F68" s="84">
        <f>SUM(F46:F67)</f>
        <v>9.4E-2</v>
      </c>
      <c r="G68" s="84">
        <f t="shared" ref="G68:AE68" si="11">SUM(G46:G67)</f>
        <v>0.35799999999999998</v>
      </c>
      <c r="H68" s="84">
        <f t="shared" si="11"/>
        <v>1.0379999999999998</v>
      </c>
      <c r="I68" s="84">
        <f t="shared" si="11"/>
        <v>1.4229999999999998</v>
      </c>
      <c r="J68" s="84">
        <f t="shared" si="11"/>
        <v>0.99499999999999988</v>
      </c>
      <c r="K68" s="84">
        <f t="shared" si="11"/>
        <v>0.47499999999999998</v>
      </c>
      <c r="L68" s="84">
        <f t="shared" si="11"/>
        <v>5.1520000000000001</v>
      </c>
      <c r="M68" s="84">
        <f t="shared" si="11"/>
        <v>6.09</v>
      </c>
      <c r="N68" s="84">
        <f t="shared" si="11"/>
        <v>6.09</v>
      </c>
      <c r="O68" s="84">
        <f t="shared" si="11"/>
        <v>6.09</v>
      </c>
      <c r="P68" s="84">
        <f t="shared" si="11"/>
        <v>6.3380000000000001</v>
      </c>
      <c r="Q68" s="84">
        <f t="shared" si="11"/>
        <v>9.2940000000000005</v>
      </c>
      <c r="R68" s="84">
        <f t="shared" si="11"/>
        <v>8.7210000000000001</v>
      </c>
      <c r="S68" s="84">
        <f t="shared" si="11"/>
        <v>0.10799999999999998</v>
      </c>
      <c r="T68" s="84">
        <f t="shared" si="11"/>
        <v>0.10799999999999998</v>
      </c>
      <c r="U68" s="84">
        <f t="shared" si="11"/>
        <v>0.10799999999999998</v>
      </c>
      <c r="V68" s="84">
        <f t="shared" si="11"/>
        <v>0.10799999999999998</v>
      </c>
      <c r="W68" s="84">
        <f t="shared" si="11"/>
        <v>0.23699999999999999</v>
      </c>
      <c r="X68" s="84">
        <f t="shared" si="11"/>
        <v>4.9859999999999998</v>
      </c>
      <c r="Y68" s="84">
        <f t="shared" si="11"/>
        <v>20.637999999999998</v>
      </c>
      <c r="Z68" s="84">
        <f t="shared" si="11"/>
        <v>13.696999999999999</v>
      </c>
      <c r="AA68" s="84">
        <f t="shared" si="11"/>
        <v>5.4340000000000002</v>
      </c>
      <c r="AB68" s="84">
        <f t="shared" si="11"/>
        <v>2.3620000000000001</v>
      </c>
      <c r="AC68" s="84">
        <f t="shared" si="11"/>
        <v>1.9E-2</v>
      </c>
      <c r="AD68" s="84">
        <f t="shared" si="11"/>
        <v>2.1999999999999999E-2</v>
      </c>
      <c r="AE68" s="84">
        <f t="shared" si="11"/>
        <v>1.4999999999999999E-2</v>
      </c>
      <c r="AF68" s="84"/>
      <c r="AG68" s="65"/>
      <c r="EJ68" s="96"/>
      <c r="FD68"/>
    </row>
    <row r="69" spans="1:160" ht="31.5" customHeight="1" thickBot="1">
      <c r="A69" s="82"/>
      <c r="B69" s="42" t="s">
        <v>193</v>
      </c>
      <c r="C69" s="101"/>
      <c r="D69" s="70"/>
      <c r="E69" s="71"/>
      <c r="F69" s="49">
        <f>F68</f>
        <v>9.4E-2</v>
      </c>
      <c r="G69" s="50">
        <f>F69+G68</f>
        <v>0.45199999999999996</v>
      </c>
      <c r="H69" s="50">
        <f t="shared" ref="H69:AE69" si="12">G69+H68</f>
        <v>1.4899999999999998</v>
      </c>
      <c r="I69" s="50">
        <f t="shared" si="12"/>
        <v>2.9129999999999994</v>
      </c>
      <c r="J69" s="50">
        <f t="shared" si="12"/>
        <v>3.9079999999999995</v>
      </c>
      <c r="K69" s="50">
        <f t="shared" si="12"/>
        <v>4.3829999999999991</v>
      </c>
      <c r="L69" s="50">
        <f t="shared" si="12"/>
        <v>9.5350000000000001</v>
      </c>
      <c r="M69" s="50">
        <f t="shared" si="12"/>
        <v>15.625</v>
      </c>
      <c r="N69" s="50">
        <f t="shared" si="12"/>
        <v>21.715</v>
      </c>
      <c r="O69" s="50">
        <f t="shared" si="12"/>
        <v>27.805</v>
      </c>
      <c r="P69" s="50">
        <f t="shared" si="12"/>
        <v>34.143000000000001</v>
      </c>
      <c r="Q69" s="50">
        <f t="shared" si="12"/>
        <v>43.436999999999998</v>
      </c>
      <c r="R69" s="50">
        <f t="shared" si="12"/>
        <v>52.158000000000001</v>
      </c>
      <c r="S69" s="50">
        <f t="shared" si="12"/>
        <v>52.265999999999998</v>
      </c>
      <c r="T69" s="50">
        <f t="shared" si="12"/>
        <v>52.373999999999995</v>
      </c>
      <c r="U69" s="50">
        <f t="shared" si="12"/>
        <v>52.481999999999992</v>
      </c>
      <c r="V69" s="50">
        <f t="shared" si="12"/>
        <v>52.589999999999989</v>
      </c>
      <c r="W69" s="50">
        <f t="shared" si="12"/>
        <v>52.826999999999991</v>
      </c>
      <c r="X69" s="50">
        <f t="shared" si="12"/>
        <v>57.812999999999988</v>
      </c>
      <c r="Y69" s="50">
        <f t="shared" si="12"/>
        <v>78.450999999999993</v>
      </c>
      <c r="Z69" s="50">
        <f t="shared" si="12"/>
        <v>92.147999999999996</v>
      </c>
      <c r="AA69" s="50">
        <f t="shared" si="12"/>
        <v>97.581999999999994</v>
      </c>
      <c r="AB69" s="50">
        <f t="shared" si="12"/>
        <v>99.943999999999988</v>
      </c>
      <c r="AC69" s="50">
        <f t="shared" si="12"/>
        <v>99.962999999999994</v>
      </c>
      <c r="AD69" s="50">
        <f t="shared" si="12"/>
        <v>99.984999999999999</v>
      </c>
      <c r="AE69" s="98">
        <f t="shared" si="12"/>
        <v>100</v>
      </c>
      <c r="AF69" s="50"/>
      <c r="AG69" s="67"/>
      <c r="EJ69" s="96"/>
      <c r="FD69"/>
    </row>
  </sheetData>
  <mergeCells count="53">
    <mergeCell ref="F43:I44"/>
    <mergeCell ref="J43:M44"/>
    <mergeCell ref="N43:Q44"/>
    <mergeCell ref="R43:U44"/>
    <mergeCell ref="V43:Y44"/>
    <mergeCell ref="Z43:AC44"/>
    <mergeCell ref="AD43:AG44"/>
    <mergeCell ref="A43:A45"/>
    <mergeCell ref="B43:B45"/>
    <mergeCell ref="C43:C44"/>
    <mergeCell ref="D43:D44"/>
    <mergeCell ref="E43:E44"/>
    <mergeCell ref="F9:AC9"/>
    <mergeCell ref="AD9:BA9"/>
    <mergeCell ref="BB9:BY9"/>
    <mergeCell ref="BZ9:CW9"/>
    <mergeCell ref="CX9:DU9"/>
    <mergeCell ref="A9:A11"/>
    <mergeCell ref="B9:B11"/>
    <mergeCell ref="C9:C10"/>
    <mergeCell ref="D9:D10"/>
    <mergeCell ref="E9:E10"/>
    <mergeCell ref="BH10:BM10"/>
    <mergeCell ref="BN10:BS10"/>
    <mergeCell ref="BT10:BY10"/>
    <mergeCell ref="BZ10:CE10"/>
    <mergeCell ref="ET9:FQ9"/>
    <mergeCell ref="EZ10:FE10"/>
    <mergeCell ref="FF10:FK10"/>
    <mergeCell ref="FL10:FQ10"/>
    <mergeCell ref="ET10:EY10"/>
    <mergeCell ref="DV9:ES9"/>
    <mergeCell ref="AD10:AI10"/>
    <mergeCell ref="AJ10:AO10"/>
    <mergeCell ref="AP10:AU10"/>
    <mergeCell ref="AV10:BA10"/>
    <mergeCell ref="BB10:BG10"/>
    <mergeCell ref="A7:FQ8"/>
    <mergeCell ref="DV10:EA10"/>
    <mergeCell ref="EB10:EG10"/>
    <mergeCell ref="EH10:EM10"/>
    <mergeCell ref="EN10:ES10"/>
    <mergeCell ref="CL10:CQ10"/>
    <mergeCell ref="CR10:CW10"/>
    <mergeCell ref="CX10:DC10"/>
    <mergeCell ref="DD10:DI10"/>
    <mergeCell ref="DJ10:DO10"/>
    <mergeCell ref="DP10:DU10"/>
    <mergeCell ref="F10:K10"/>
    <mergeCell ref="L10:Q10"/>
    <mergeCell ref="CF10:CK10"/>
    <mergeCell ref="R10:W10"/>
    <mergeCell ref="X10:AC10"/>
  </mergeCells>
  <pageMargins left="0.7" right="0.7" top="0.75" bottom="0.75" header="0.3" footer="0.3"/>
  <pageSetup paperSize="9" orientation="portrait" horizontalDpi="4294967293" verticalDpi="0" r:id="rId1"/>
  <ignoredErrors>
    <ignoredError sqref="F34:FD34" formulaRange="1"/>
  </ignoredErrors>
  <drawing r:id="rId2"/>
</worksheet>
</file>

<file path=xl/worksheets/sheet4.xml><?xml version="1.0" encoding="utf-8"?>
<worksheet xmlns="http://schemas.openxmlformats.org/spreadsheetml/2006/main" xmlns:r="http://schemas.openxmlformats.org/officeDocument/2006/relationships">
  <dimension ref="A8:FY36"/>
  <sheetViews>
    <sheetView tabSelected="1" topLeftCell="A5" workbookViewId="0">
      <selection activeCell="AF38" sqref="AF38"/>
    </sheetView>
  </sheetViews>
  <sheetFormatPr defaultRowHeight="15"/>
  <cols>
    <col min="1" max="1" width="4.28515625" customWidth="1"/>
    <col min="2" max="2" width="44.42578125" customWidth="1"/>
    <col min="3" max="3" width="11.42578125" customWidth="1"/>
    <col min="4" max="4" width="21.42578125" customWidth="1"/>
    <col min="5" max="5" width="8.5703125" customWidth="1"/>
    <col min="6" max="6" width="7.140625" customWidth="1"/>
    <col min="7" max="7" width="7.5703125" customWidth="1"/>
    <col min="8" max="8" width="7.42578125" customWidth="1"/>
    <col min="9" max="17" width="7.140625" customWidth="1"/>
    <col min="18" max="18" width="7.42578125" customWidth="1"/>
    <col min="19" max="20" width="7.140625" customWidth="1"/>
    <col min="21" max="21" width="7" customWidth="1"/>
    <col min="22" max="29" width="7.140625" customWidth="1"/>
    <col min="30" max="30" width="7" customWidth="1"/>
    <col min="31" max="33" width="7.140625" customWidth="1"/>
  </cols>
  <sheetData>
    <row r="8" spans="1:181" ht="15" customHeight="1">
      <c r="A8" s="111" t="s">
        <v>222</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row>
    <row r="9" spans="1:181" ht="15.75" customHeight="1" thickBo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B9" s="221"/>
      <c r="DC9" s="221"/>
      <c r="DD9" s="221"/>
      <c r="DE9" s="221"/>
      <c r="DF9" s="221"/>
      <c r="DG9" s="221"/>
      <c r="DH9" s="221"/>
      <c r="DI9" s="221"/>
      <c r="DJ9" s="221"/>
      <c r="DK9" s="221"/>
      <c r="DL9" s="221"/>
      <c r="DM9" s="221"/>
      <c r="DN9" s="221"/>
      <c r="DO9" s="221"/>
      <c r="DP9" s="221"/>
      <c r="DQ9" s="221"/>
      <c r="DR9" s="221"/>
      <c r="DS9" s="221"/>
      <c r="DT9" s="221"/>
      <c r="DU9" s="221"/>
      <c r="DV9" s="221"/>
      <c r="DW9" s="221"/>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F9" s="221"/>
      <c r="FG9" s="221"/>
      <c r="FH9" s="221"/>
      <c r="FI9" s="221"/>
      <c r="FJ9" s="221"/>
      <c r="FK9" s="221"/>
      <c r="FL9" s="221"/>
      <c r="FM9" s="221"/>
      <c r="FN9" s="221"/>
      <c r="FO9" s="221"/>
      <c r="FP9" s="221"/>
      <c r="FQ9" s="221"/>
      <c r="FR9" s="221"/>
      <c r="FS9" s="221"/>
      <c r="FT9" s="221"/>
      <c r="FU9" s="221"/>
      <c r="FV9" s="221"/>
      <c r="FW9" s="221"/>
      <c r="FX9" s="221"/>
      <c r="FY9" s="221"/>
    </row>
    <row r="10" spans="1:181">
      <c r="A10" s="118" t="s">
        <v>0</v>
      </c>
      <c r="B10" s="121" t="s">
        <v>1</v>
      </c>
      <c r="C10" s="118" t="s">
        <v>159</v>
      </c>
      <c r="D10" s="121" t="s">
        <v>160</v>
      </c>
      <c r="E10" s="154" t="s">
        <v>162</v>
      </c>
      <c r="F10" s="128" t="s">
        <v>223</v>
      </c>
      <c r="G10" s="129"/>
      <c r="H10" s="129"/>
      <c r="I10" s="141"/>
      <c r="J10" s="129" t="s">
        <v>224</v>
      </c>
      <c r="K10" s="129"/>
      <c r="L10" s="129"/>
      <c r="M10" s="129"/>
      <c r="N10" s="140" t="s">
        <v>225</v>
      </c>
      <c r="O10" s="129"/>
      <c r="P10" s="129"/>
      <c r="Q10" s="141"/>
      <c r="R10" s="140" t="s">
        <v>226</v>
      </c>
      <c r="S10" s="129"/>
      <c r="T10" s="129"/>
      <c r="U10" s="141"/>
      <c r="V10" s="129" t="s">
        <v>227</v>
      </c>
      <c r="W10" s="129"/>
      <c r="X10" s="129"/>
      <c r="Y10" s="129"/>
      <c r="Z10" s="140" t="s">
        <v>228</v>
      </c>
      <c r="AA10" s="129"/>
      <c r="AB10" s="129"/>
      <c r="AC10" s="141"/>
      <c r="AD10" s="140" t="s">
        <v>229</v>
      </c>
      <c r="AE10" s="129"/>
      <c r="AF10" s="129"/>
      <c r="AG10" s="218"/>
    </row>
    <row r="11" spans="1:181">
      <c r="A11" s="119"/>
      <c r="B11" s="122"/>
      <c r="C11" s="119"/>
      <c r="D11" s="122"/>
      <c r="E11" s="155"/>
      <c r="F11" s="130"/>
      <c r="G11" s="131"/>
      <c r="H11" s="131"/>
      <c r="I11" s="139"/>
      <c r="J11" s="131"/>
      <c r="K11" s="131"/>
      <c r="L11" s="131"/>
      <c r="M11" s="131"/>
      <c r="N11" s="138"/>
      <c r="O11" s="131"/>
      <c r="P11" s="131"/>
      <c r="Q11" s="139"/>
      <c r="R11" s="138"/>
      <c r="S11" s="131"/>
      <c r="T11" s="131"/>
      <c r="U11" s="139"/>
      <c r="V11" s="131"/>
      <c r="W11" s="131"/>
      <c r="X11" s="131"/>
      <c r="Y11" s="131"/>
      <c r="Z11" s="138"/>
      <c r="AA11" s="131"/>
      <c r="AB11" s="131"/>
      <c r="AC11" s="139"/>
      <c r="AD11" s="138"/>
      <c r="AE11" s="131"/>
      <c r="AF11" s="131"/>
      <c r="AG11" s="219"/>
    </row>
    <row r="12" spans="1:181" ht="16.5" thickBot="1">
      <c r="A12" s="120"/>
      <c r="B12" s="123"/>
      <c r="C12" s="101" t="s">
        <v>161</v>
      </c>
      <c r="D12" s="102" t="s">
        <v>127</v>
      </c>
      <c r="E12" s="101" t="s">
        <v>163</v>
      </c>
      <c r="F12" s="192">
        <v>1</v>
      </c>
      <c r="G12" s="193">
        <v>2</v>
      </c>
      <c r="H12" s="192">
        <v>3</v>
      </c>
      <c r="I12" s="193">
        <v>4</v>
      </c>
      <c r="J12" s="192">
        <v>5</v>
      </c>
      <c r="K12" s="193">
        <v>6</v>
      </c>
      <c r="L12" s="192">
        <v>7</v>
      </c>
      <c r="M12" s="193">
        <v>8</v>
      </c>
      <c r="N12" s="192">
        <v>9</v>
      </c>
      <c r="O12" s="193">
        <v>10</v>
      </c>
      <c r="P12" s="192">
        <v>11</v>
      </c>
      <c r="Q12" s="193">
        <v>12</v>
      </c>
      <c r="R12" s="192">
        <v>13</v>
      </c>
      <c r="S12" s="193">
        <v>14</v>
      </c>
      <c r="T12" s="192">
        <v>15</v>
      </c>
      <c r="U12" s="193">
        <v>16</v>
      </c>
      <c r="V12" s="192">
        <v>17</v>
      </c>
      <c r="W12" s="193">
        <v>18</v>
      </c>
      <c r="X12" s="192">
        <v>19</v>
      </c>
      <c r="Y12" s="193">
        <v>20</v>
      </c>
      <c r="Z12" s="192">
        <v>21</v>
      </c>
      <c r="AA12" s="193">
        <v>22</v>
      </c>
      <c r="AB12" s="192">
        <v>23</v>
      </c>
      <c r="AC12" s="193">
        <v>24</v>
      </c>
      <c r="AD12" s="193">
        <v>25</v>
      </c>
      <c r="AE12" s="193">
        <v>26</v>
      </c>
      <c r="AF12" s="192">
        <v>27</v>
      </c>
      <c r="AG12" s="194">
        <v>28</v>
      </c>
    </row>
    <row r="13" spans="1:181" ht="15.75">
      <c r="A13" s="52">
        <v>1</v>
      </c>
      <c r="B13" s="51" t="s">
        <v>165</v>
      </c>
      <c r="C13" s="52">
        <v>10</v>
      </c>
      <c r="D13" s="53">
        <f>Sheet3!F4</f>
        <v>15000000</v>
      </c>
      <c r="E13" s="54">
        <f>(D13/($D$35))*100</f>
        <v>3.4407525588320331E-2</v>
      </c>
      <c r="F13" s="195">
        <f>(0.004*4)+(0.003*2)</f>
        <v>2.1999999999999999E-2</v>
      </c>
      <c r="G13" s="196">
        <f>0.003*4</f>
        <v>1.2E-2</v>
      </c>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8"/>
    </row>
    <row r="14" spans="1:181" ht="15.75">
      <c r="A14" s="43">
        <v>2</v>
      </c>
      <c r="B14" s="41" t="s">
        <v>167</v>
      </c>
      <c r="C14" s="43">
        <v>5</v>
      </c>
      <c r="D14" s="53">
        <f>Sheet3!F5</f>
        <v>15000000</v>
      </c>
      <c r="E14" s="54">
        <f t="shared" ref="E14:E34" si="0">(D14/($D$35))*100</f>
        <v>3.4407525588320331E-2</v>
      </c>
      <c r="F14" s="199">
        <v>3.4000000000000002E-2</v>
      </c>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200"/>
    </row>
    <row r="15" spans="1:181" ht="15.75">
      <c r="A15" s="43">
        <v>3</v>
      </c>
      <c r="B15" s="41" t="s">
        <v>168</v>
      </c>
      <c r="C15" s="43">
        <v>17</v>
      </c>
      <c r="D15" s="53">
        <f>Sheet3!F6</f>
        <v>1281114714.94875</v>
      </c>
      <c r="E15" s="54">
        <f t="shared" si="0"/>
        <v>2.9386658224115214</v>
      </c>
      <c r="F15" s="150"/>
      <c r="G15" s="201">
        <f>0.173*2</f>
        <v>0.34599999999999997</v>
      </c>
      <c r="H15" s="201">
        <f>0.173*6</f>
        <v>1.0379999999999998</v>
      </c>
      <c r="I15" s="201">
        <f>0.173*6</f>
        <v>1.0379999999999998</v>
      </c>
      <c r="J15" s="201">
        <f>0.173+(0.172*2)</f>
        <v>0.5169999999999999</v>
      </c>
      <c r="K15" s="151"/>
      <c r="L15" s="151"/>
      <c r="M15" s="151"/>
      <c r="N15" s="151"/>
      <c r="O15" s="202"/>
      <c r="P15" s="151"/>
      <c r="Q15" s="151"/>
      <c r="R15" s="151"/>
      <c r="S15" s="151"/>
      <c r="T15" s="151"/>
      <c r="U15" s="151"/>
      <c r="V15" s="151"/>
      <c r="W15" s="151"/>
      <c r="X15" s="151"/>
      <c r="Y15" s="151"/>
      <c r="Z15" s="151"/>
      <c r="AA15" s="151"/>
      <c r="AB15" s="151"/>
      <c r="AC15" s="151"/>
      <c r="AD15" s="151"/>
      <c r="AE15" s="151"/>
      <c r="AF15" s="151"/>
      <c r="AG15" s="200"/>
    </row>
    <row r="16" spans="1:181" ht="15.75">
      <c r="A16" s="43">
        <v>4</v>
      </c>
      <c r="B16" s="41" t="s">
        <v>166</v>
      </c>
      <c r="C16" s="43">
        <v>2</v>
      </c>
      <c r="D16" s="53">
        <f>Sheet3!F7</f>
        <v>16528939.319999998</v>
      </c>
      <c r="E16" s="54">
        <f t="shared" si="0"/>
        <v>3.7914660173379598E-2</v>
      </c>
      <c r="F16" s="199">
        <v>3.7999999999999999E-2</v>
      </c>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200"/>
    </row>
    <row r="17" spans="1:33" ht="15.75">
      <c r="A17" s="43">
        <v>5</v>
      </c>
      <c r="B17" s="41" t="s">
        <v>169</v>
      </c>
      <c r="C17" s="43">
        <v>87</v>
      </c>
      <c r="D17" s="45">
        <f>Sheet3!F10</f>
        <v>682002586.77152407</v>
      </c>
      <c r="E17" s="54">
        <f t="shared" si="0"/>
        <v>1.5644014303761247</v>
      </c>
      <c r="F17" s="150"/>
      <c r="G17" s="151"/>
      <c r="H17" s="151"/>
      <c r="I17" s="203">
        <f>0.018*5</f>
        <v>0.09</v>
      </c>
      <c r="J17" s="203">
        <f>0.018*6</f>
        <v>0.10799999999999998</v>
      </c>
      <c r="K17" s="203">
        <f t="shared" ref="K17:V17" si="1">0.018*6</f>
        <v>0.10799999999999998</v>
      </c>
      <c r="L17" s="203">
        <f t="shared" si="1"/>
        <v>0.10799999999999998</v>
      </c>
      <c r="M17" s="203">
        <f t="shared" si="1"/>
        <v>0.10799999999999998</v>
      </c>
      <c r="N17" s="203">
        <f t="shared" si="1"/>
        <v>0.10799999999999998</v>
      </c>
      <c r="O17" s="203">
        <f t="shared" si="1"/>
        <v>0.10799999999999998</v>
      </c>
      <c r="P17" s="203">
        <f t="shared" si="1"/>
        <v>0.10799999999999998</v>
      </c>
      <c r="Q17" s="203">
        <f t="shared" si="1"/>
        <v>0.10799999999999998</v>
      </c>
      <c r="R17" s="203">
        <f t="shared" si="1"/>
        <v>0.10799999999999998</v>
      </c>
      <c r="S17" s="203">
        <f t="shared" si="1"/>
        <v>0.10799999999999998</v>
      </c>
      <c r="T17" s="203">
        <f t="shared" si="1"/>
        <v>0.10799999999999998</v>
      </c>
      <c r="U17" s="203">
        <f t="shared" si="1"/>
        <v>0.10799999999999998</v>
      </c>
      <c r="V17" s="203">
        <f t="shared" si="1"/>
        <v>0.10799999999999998</v>
      </c>
      <c r="W17" s="203">
        <f>(0.018*3)+(0.017*1)</f>
        <v>7.0999999999999994E-2</v>
      </c>
      <c r="X17" s="151"/>
      <c r="Y17" s="151"/>
      <c r="Z17" s="151"/>
      <c r="AA17" s="151"/>
      <c r="AB17" s="151"/>
      <c r="AC17" s="151"/>
      <c r="AD17" s="151"/>
      <c r="AE17" s="151"/>
      <c r="AF17" s="151"/>
      <c r="AG17" s="200"/>
    </row>
    <row r="18" spans="1:33" ht="15.75">
      <c r="A18" s="43">
        <v>6</v>
      </c>
      <c r="B18" s="41" t="s">
        <v>170</v>
      </c>
      <c r="C18" s="43">
        <v>12</v>
      </c>
      <c r="D18" s="45">
        <f>Sheet3!F11</f>
        <v>433386699.20916003</v>
      </c>
      <c r="E18" s="54">
        <f t="shared" si="0"/>
        <v>0.99411759617845741</v>
      </c>
      <c r="F18" s="150"/>
      <c r="G18" s="151"/>
      <c r="H18" s="151"/>
      <c r="I18" s="151"/>
      <c r="J18" s="151"/>
      <c r="K18" s="151"/>
      <c r="L18" s="151"/>
      <c r="M18" s="151"/>
      <c r="N18" s="151"/>
      <c r="O18" s="204"/>
      <c r="P18" s="203">
        <f>0.083*3</f>
        <v>0.249</v>
      </c>
      <c r="Q18" s="203">
        <f>0.083*3</f>
        <v>0.249</v>
      </c>
      <c r="R18" s="205"/>
      <c r="S18" s="151"/>
      <c r="T18" s="151"/>
      <c r="U18" s="151"/>
      <c r="V18" s="205"/>
      <c r="W18" s="203">
        <f>0.083*2</f>
        <v>0.16600000000000001</v>
      </c>
      <c r="X18" s="203">
        <f>(0.083*2)+(0.082*2)</f>
        <v>0.33</v>
      </c>
      <c r="Y18" s="204"/>
      <c r="Z18" s="151"/>
      <c r="AA18" s="151"/>
      <c r="AB18" s="151"/>
      <c r="AC18" s="151"/>
      <c r="AD18" s="151"/>
      <c r="AE18" s="151"/>
      <c r="AF18" s="151"/>
      <c r="AG18" s="200"/>
    </row>
    <row r="19" spans="1:33" ht="15.75">
      <c r="A19" s="43">
        <v>7</v>
      </c>
      <c r="B19" s="41" t="s">
        <v>171</v>
      </c>
      <c r="C19" s="43">
        <v>4</v>
      </c>
      <c r="D19" s="45">
        <f>Sheet3!F14</f>
        <v>4059471976.3962002</v>
      </c>
      <c r="E19" s="54">
        <f t="shared" si="0"/>
        <v>9.3117590601947722</v>
      </c>
      <c r="F19" s="150"/>
      <c r="G19" s="151"/>
      <c r="H19" s="151"/>
      <c r="I19" s="151"/>
      <c r="J19" s="151"/>
      <c r="K19" s="151"/>
      <c r="L19" s="151"/>
      <c r="M19" s="151"/>
      <c r="N19" s="151"/>
      <c r="O19" s="151"/>
      <c r="P19" s="151"/>
      <c r="Q19" s="204"/>
      <c r="R19" s="203">
        <f>2.328*2</f>
        <v>4.6559999999999997</v>
      </c>
      <c r="S19" s="151"/>
      <c r="T19" s="151"/>
      <c r="U19" s="151"/>
      <c r="V19" s="151"/>
      <c r="W19" s="205"/>
      <c r="X19" s="203">
        <f>2.328*2</f>
        <v>4.6559999999999997</v>
      </c>
      <c r="Y19" s="151"/>
      <c r="Z19" s="151"/>
      <c r="AA19" s="151"/>
      <c r="AB19" s="151"/>
      <c r="AC19" s="151"/>
      <c r="AD19" s="151"/>
      <c r="AE19" s="151"/>
      <c r="AF19" s="151"/>
      <c r="AG19" s="200"/>
    </row>
    <row r="20" spans="1:33" ht="15.75">
      <c r="A20" s="43">
        <v>8</v>
      </c>
      <c r="B20" s="41" t="s">
        <v>172</v>
      </c>
      <c r="C20" s="43">
        <v>4</v>
      </c>
      <c r="D20" s="45">
        <f>Sheet3!F15</f>
        <v>5162368466.4867001</v>
      </c>
      <c r="E20" s="54">
        <f t="shared" si="0"/>
        <v>11.841621673798608</v>
      </c>
      <c r="F20" s="150"/>
      <c r="G20" s="151"/>
      <c r="H20" s="151"/>
      <c r="I20" s="151"/>
      <c r="J20" s="151"/>
      <c r="K20" s="151"/>
      <c r="L20" s="151"/>
      <c r="M20" s="151"/>
      <c r="N20" s="151"/>
      <c r="O20" s="151"/>
      <c r="P20" s="151"/>
      <c r="Q20" s="203">
        <v>2.9609999999999999</v>
      </c>
      <c r="R20" s="203">
        <v>2.9609999999999999</v>
      </c>
      <c r="S20" s="204"/>
      <c r="T20" s="151"/>
      <c r="U20" s="151"/>
      <c r="V20" s="151"/>
      <c r="W20" s="151"/>
      <c r="X20" s="204"/>
      <c r="Y20" s="203">
        <f>2.96*2</f>
        <v>5.92</v>
      </c>
      <c r="Z20" s="151"/>
      <c r="AA20" s="151"/>
      <c r="AB20" s="151"/>
      <c r="AC20" s="151"/>
      <c r="AD20" s="151"/>
      <c r="AE20" s="151"/>
      <c r="AF20" s="151"/>
      <c r="AG20" s="200"/>
    </row>
    <row r="21" spans="1:33" ht="15.75">
      <c r="A21" s="43">
        <v>9</v>
      </c>
      <c r="B21" s="41" t="s">
        <v>173</v>
      </c>
      <c r="C21" s="43">
        <v>7</v>
      </c>
      <c r="D21" s="45">
        <f>Sheet3!F16</f>
        <v>6035457106.8426609</v>
      </c>
      <c r="E21" s="54">
        <f t="shared" si="0"/>
        <v>13.844342989393244</v>
      </c>
      <c r="F21" s="150"/>
      <c r="G21" s="151"/>
      <c r="H21" s="151"/>
      <c r="I21" s="151"/>
      <c r="J21" s="151"/>
      <c r="K21" s="151"/>
      <c r="L21" s="151"/>
      <c r="M21" s="151"/>
      <c r="N21" s="151"/>
      <c r="O21" s="151"/>
      <c r="P21" s="151"/>
      <c r="Q21" s="151"/>
      <c r="R21" s="151"/>
      <c r="S21" s="151"/>
      <c r="T21" s="151"/>
      <c r="U21" s="151"/>
      <c r="V21" s="151"/>
      <c r="W21" s="151"/>
      <c r="X21" s="151"/>
      <c r="Y21" s="203">
        <f>1.978*4</f>
        <v>7.9119999999999999</v>
      </c>
      <c r="Z21" s="203">
        <f>1.978+(1.977*2)</f>
        <v>5.9320000000000004</v>
      </c>
      <c r="AA21" s="151"/>
      <c r="AB21" s="151"/>
      <c r="AC21" s="151"/>
      <c r="AD21" s="151"/>
      <c r="AE21" s="151"/>
      <c r="AF21" s="151"/>
      <c r="AG21" s="200"/>
    </row>
    <row r="22" spans="1:33" ht="15.75">
      <c r="A22" s="43">
        <v>10</v>
      </c>
      <c r="B22" s="41" t="s">
        <v>174</v>
      </c>
      <c r="C22" s="43">
        <v>3</v>
      </c>
      <c r="D22" s="45">
        <f>Sheet3!F17</f>
        <v>2722653568.7820001</v>
      </c>
      <c r="E22" s="54">
        <f t="shared" si="0"/>
        <v>6.2453181557332229</v>
      </c>
      <c r="F22" s="150"/>
      <c r="G22" s="151"/>
      <c r="H22" s="151"/>
      <c r="I22" s="151"/>
      <c r="J22" s="151"/>
      <c r="K22" s="151"/>
      <c r="L22" s="151"/>
      <c r="M22" s="151"/>
      <c r="N22" s="151"/>
      <c r="O22" s="151"/>
      <c r="P22" s="151"/>
      <c r="Q22" s="151"/>
      <c r="R22" s="151"/>
      <c r="S22" s="151"/>
      <c r="T22" s="151"/>
      <c r="U22" s="151"/>
      <c r="V22" s="151"/>
      <c r="W22" s="151"/>
      <c r="X22" s="151"/>
      <c r="Y22" s="151"/>
      <c r="Z22" s="203">
        <f>2.081+(2.082*2)</f>
        <v>6.2449999999999992</v>
      </c>
      <c r="AA22" s="151"/>
      <c r="AB22" s="151"/>
      <c r="AC22" s="151"/>
      <c r="AD22" s="151"/>
      <c r="AE22" s="151"/>
      <c r="AF22" s="151"/>
      <c r="AG22" s="200"/>
    </row>
    <row r="23" spans="1:33" ht="15.75">
      <c r="A23" s="43">
        <v>11</v>
      </c>
      <c r="B23" s="41" t="s">
        <v>175</v>
      </c>
      <c r="C23" s="43">
        <v>7</v>
      </c>
      <c r="D23" s="45">
        <f>Sheet3!F18</f>
        <v>2391425571.2388301</v>
      </c>
      <c r="E23" s="54">
        <f t="shared" si="0"/>
        <v>5.4855357689975746</v>
      </c>
      <c r="F23" s="150"/>
      <c r="G23" s="151"/>
      <c r="H23" s="151"/>
      <c r="I23" s="151"/>
      <c r="J23" s="151"/>
      <c r="K23" s="151"/>
      <c r="L23" s="151"/>
      <c r="M23" s="151"/>
      <c r="N23" s="151"/>
      <c r="O23" s="151"/>
      <c r="P23" s="151"/>
      <c r="Q23" s="151"/>
      <c r="R23" s="151"/>
      <c r="S23" s="151"/>
      <c r="T23" s="151"/>
      <c r="U23" s="151"/>
      <c r="V23" s="151"/>
      <c r="W23" s="151"/>
      <c r="X23" s="151"/>
      <c r="Y23" s="151"/>
      <c r="Z23" s="151"/>
      <c r="AA23" s="203">
        <f>0.784*4</f>
        <v>3.1360000000000001</v>
      </c>
      <c r="AB23" s="203">
        <f>0.784+(0.783*2)</f>
        <v>2.35</v>
      </c>
      <c r="AC23" s="151"/>
      <c r="AD23" s="151"/>
      <c r="AE23" s="151"/>
      <c r="AF23" s="151"/>
      <c r="AG23" s="200"/>
    </row>
    <row r="24" spans="1:33" ht="15.75">
      <c r="A24" s="43">
        <v>12</v>
      </c>
      <c r="B24" s="41" t="s">
        <v>176</v>
      </c>
      <c r="C24" s="43">
        <v>5</v>
      </c>
      <c r="D24" s="45">
        <f>Sheet3!F19</f>
        <v>810582583.84109998</v>
      </c>
      <c r="E24" s="54">
        <f t="shared" si="0"/>
        <v>1.8593427329972971</v>
      </c>
      <c r="F24" s="150"/>
      <c r="G24" s="151"/>
      <c r="H24" s="151"/>
      <c r="I24" s="151"/>
      <c r="J24" s="151"/>
      <c r="K24" s="151"/>
      <c r="L24" s="151"/>
      <c r="M24" s="151"/>
      <c r="N24" s="151"/>
      <c r="O24" s="151"/>
      <c r="P24" s="151"/>
      <c r="Q24" s="151"/>
      <c r="R24" s="151"/>
      <c r="S24" s="151"/>
      <c r="T24" s="151"/>
      <c r="U24" s="151"/>
      <c r="V24" s="151"/>
      <c r="W24" s="151"/>
      <c r="X24" s="151"/>
      <c r="Y24" s="203">
        <f>0.372*4</f>
        <v>1.488</v>
      </c>
      <c r="Z24" s="203">
        <v>0.371</v>
      </c>
      <c r="AA24" s="151"/>
      <c r="AB24" s="151"/>
      <c r="AC24" s="151"/>
      <c r="AD24" s="151"/>
      <c r="AE24" s="151"/>
      <c r="AF24" s="151"/>
      <c r="AG24" s="200"/>
    </row>
    <row r="25" spans="1:33" ht="15.75">
      <c r="A25" s="43">
        <v>13</v>
      </c>
      <c r="B25" s="41" t="s">
        <v>177</v>
      </c>
      <c r="C25" s="43">
        <v>9</v>
      </c>
      <c r="D25" s="45">
        <f>Sheet3!F20</f>
        <v>1502860852.1820598</v>
      </c>
      <c r="E25" s="54">
        <f t="shared" si="0"/>
        <v>3.4473148818092749</v>
      </c>
      <c r="F25" s="150"/>
      <c r="G25" s="151"/>
      <c r="H25" s="151"/>
      <c r="I25" s="151"/>
      <c r="J25" s="151"/>
      <c r="K25" s="151"/>
      <c r="L25" s="151"/>
      <c r="M25" s="151"/>
      <c r="N25" s="151"/>
      <c r="O25" s="206"/>
      <c r="P25" s="206"/>
      <c r="Q25" s="151"/>
      <c r="R25" s="151"/>
      <c r="S25" s="151"/>
      <c r="T25" s="151"/>
      <c r="U25" s="151"/>
      <c r="V25" s="151"/>
      <c r="W25" s="151"/>
      <c r="X25" s="151"/>
      <c r="Y25" s="151"/>
      <c r="Z25" s="203">
        <f>0.383*3</f>
        <v>1.149</v>
      </c>
      <c r="AA25" s="203">
        <f>0.383*6</f>
        <v>2.298</v>
      </c>
      <c r="AB25" s="151"/>
      <c r="AC25" s="151"/>
      <c r="AD25" s="151"/>
      <c r="AE25" s="151"/>
      <c r="AF25" s="151"/>
      <c r="AG25" s="200"/>
    </row>
    <row r="26" spans="1:33" ht="15.75">
      <c r="A26" s="43">
        <v>14</v>
      </c>
      <c r="B26" s="41" t="s">
        <v>178</v>
      </c>
      <c r="C26" s="43">
        <v>3</v>
      </c>
      <c r="D26" s="45">
        <f>Sheet3!F23</f>
        <v>2318496880.2263999</v>
      </c>
      <c r="E26" s="54">
        <f t="shared" si="0"/>
        <v>5.3182493821887142</v>
      </c>
      <c r="F26" s="150"/>
      <c r="G26" s="151"/>
      <c r="H26" s="151"/>
      <c r="I26" s="151"/>
      <c r="J26" s="151"/>
      <c r="K26" s="151"/>
      <c r="L26" s="151"/>
      <c r="M26" s="151"/>
      <c r="N26" s="151"/>
      <c r="O26" s="151"/>
      <c r="P26" s="151"/>
      <c r="Q26" s="151"/>
      <c r="R26" s="151"/>
      <c r="S26" s="151"/>
      <c r="T26" s="151"/>
      <c r="U26" s="151"/>
      <c r="V26" s="151"/>
      <c r="W26" s="151"/>
      <c r="X26" s="151"/>
      <c r="Y26" s="203">
        <f>1.772+(1.773*2)</f>
        <v>5.3179999999999996</v>
      </c>
      <c r="Z26" s="151"/>
      <c r="AA26" s="151"/>
      <c r="AB26" s="151"/>
      <c r="AC26" s="151"/>
      <c r="AD26" s="151"/>
      <c r="AE26" s="151"/>
      <c r="AF26" s="151"/>
      <c r="AG26" s="200"/>
    </row>
    <row r="27" spans="1:33" ht="15.75">
      <c r="A27" s="43">
        <v>15</v>
      </c>
      <c r="B27" s="41" t="s">
        <v>179</v>
      </c>
      <c r="C27" s="43">
        <v>18</v>
      </c>
      <c r="D27" s="45">
        <f>Sheet3!F26</f>
        <v>462768773.13000005</v>
      </c>
      <c r="E27" s="54">
        <f t="shared" si="0"/>
        <v>1.0615152268630723</v>
      </c>
      <c r="F27" s="150"/>
      <c r="G27" s="151"/>
      <c r="H27" s="151"/>
      <c r="I27" s="203">
        <f>0.059*5</f>
        <v>0.29499999999999998</v>
      </c>
      <c r="J27" s="203">
        <f>0.059*6</f>
        <v>0.35399999999999998</v>
      </c>
      <c r="K27" s="203">
        <f>0.059*6</f>
        <v>0.35399999999999998</v>
      </c>
      <c r="L27" s="203">
        <f>0.059</f>
        <v>5.8999999999999997E-2</v>
      </c>
      <c r="M27" s="151"/>
      <c r="N27" s="151"/>
      <c r="O27" s="151"/>
      <c r="P27" s="151"/>
      <c r="Q27" s="151"/>
      <c r="R27" s="151"/>
      <c r="S27" s="151"/>
      <c r="T27" s="151"/>
      <c r="U27" s="151"/>
      <c r="V27" s="151"/>
      <c r="W27" s="151"/>
      <c r="X27" s="151"/>
      <c r="Y27" s="151"/>
      <c r="Z27" s="151"/>
      <c r="AA27" s="151"/>
      <c r="AB27" s="151"/>
      <c r="AC27" s="151"/>
      <c r="AD27" s="151"/>
      <c r="AE27" s="151"/>
      <c r="AF27" s="151"/>
      <c r="AG27" s="200"/>
    </row>
    <row r="28" spans="1:33" ht="15.75">
      <c r="A28" s="43">
        <v>16</v>
      </c>
      <c r="B28" s="41" t="s">
        <v>180</v>
      </c>
      <c r="C28" s="43">
        <v>36</v>
      </c>
      <c r="D28" s="45">
        <f>Sheet3!F27</f>
        <v>15643596186.426294</v>
      </c>
      <c r="E28" s="54">
        <f t="shared" si="0"/>
        <v>35.883829071854208</v>
      </c>
      <c r="F28" s="150"/>
      <c r="G28" s="151"/>
      <c r="H28" s="151"/>
      <c r="I28" s="151"/>
      <c r="J28" s="151"/>
      <c r="K28" s="151"/>
      <c r="L28" s="203">
        <f>0.997*5</f>
        <v>4.9850000000000003</v>
      </c>
      <c r="M28" s="203">
        <f>0.997*6</f>
        <v>5.9820000000000002</v>
      </c>
      <c r="N28" s="203">
        <f t="shared" ref="N28:O28" si="2">0.997*6</f>
        <v>5.9820000000000002</v>
      </c>
      <c r="O28" s="203">
        <f t="shared" si="2"/>
        <v>5.9820000000000002</v>
      </c>
      <c r="P28" s="203">
        <f>(0.997*5)+0.996</f>
        <v>5.9809999999999999</v>
      </c>
      <c r="Q28" s="203">
        <f>0.996*6</f>
        <v>5.976</v>
      </c>
      <c r="R28" s="203">
        <v>0.996</v>
      </c>
      <c r="S28" s="151"/>
      <c r="T28" s="151"/>
      <c r="U28" s="151"/>
      <c r="V28" s="151"/>
      <c r="W28" s="151"/>
      <c r="X28" s="151"/>
      <c r="Y28" s="151"/>
      <c r="Z28" s="151"/>
      <c r="AA28" s="151"/>
      <c r="AB28" s="151"/>
      <c r="AC28" s="151"/>
      <c r="AD28" s="151"/>
      <c r="AE28" s="151"/>
      <c r="AF28" s="151"/>
      <c r="AG28" s="200"/>
    </row>
    <row r="29" spans="1:33" ht="15.75">
      <c r="A29" s="43">
        <v>17</v>
      </c>
      <c r="B29" s="41" t="s">
        <v>181</v>
      </c>
      <c r="C29" s="43">
        <v>1</v>
      </c>
      <c r="D29" s="45">
        <f>Sheet3!F30</f>
        <v>3123952.6912000002</v>
      </c>
      <c r="E29" s="54">
        <f t="shared" si="0"/>
        <v>7.1658321439444107E-3</v>
      </c>
      <c r="F29" s="150"/>
      <c r="G29" s="151"/>
      <c r="H29" s="151"/>
      <c r="I29" s="151"/>
      <c r="J29" s="203">
        <v>7.0000000000000001E-3</v>
      </c>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200"/>
    </row>
    <row r="30" spans="1:33" ht="15.75">
      <c r="A30" s="43">
        <v>18</v>
      </c>
      <c r="B30" s="41" t="s">
        <v>182</v>
      </c>
      <c r="C30" s="43">
        <v>1</v>
      </c>
      <c r="D30" s="45">
        <f>Sheet3!F31</f>
        <v>1353417.004</v>
      </c>
      <c r="E30" s="54">
        <f t="shared" si="0"/>
        <v>3.1045153464531895E-3</v>
      </c>
      <c r="F30" s="150"/>
      <c r="G30" s="151"/>
      <c r="H30" s="151"/>
      <c r="I30" s="151"/>
      <c r="J30" s="203">
        <v>3.0000000000000001E-3</v>
      </c>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200"/>
    </row>
    <row r="31" spans="1:33" ht="15.75">
      <c r="A31" s="43">
        <v>19</v>
      </c>
      <c r="B31" s="41" t="s">
        <v>183</v>
      </c>
      <c r="C31" s="43">
        <v>1</v>
      </c>
      <c r="D31" s="45">
        <f>Sheet3!F32</f>
        <v>2413080.4614399998</v>
      </c>
      <c r="E31" s="54">
        <f t="shared" si="0"/>
        <v>5.5352085149115082E-3</v>
      </c>
      <c r="F31" s="150"/>
      <c r="G31" s="151"/>
      <c r="H31" s="151"/>
      <c r="I31" s="151"/>
      <c r="J31" s="203">
        <v>6.0000000000000001E-3</v>
      </c>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200"/>
    </row>
    <row r="32" spans="1:33" ht="15.75">
      <c r="A32" s="43">
        <v>20</v>
      </c>
      <c r="B32" s="41" t="s">
        <v>184</v>
      </c>
      <c r="C32" s="43">
        <v>1</v>
      </c>
      <c r="D32" s="45">
        <f>Sheet3!F33</f>
        <v>5508630.0696799997</v>
      </c>
      <c r="E32" s="54">
        <f t="shared" si="0"/>
        <v>1.2635888671940361E-2</v>
      </c>
      <c r="F32" s="150"/>
      <c r="G32" s="151"/>
      <c r="H32" s="151"/>
      <c r="I32" s="151"/>
      <c r="J32" s="151"/>
      <c r="K32" s="203">
        <v>1.2999999999999999E-2</v>
      </c>
      <c r="L32" s="151"/>
      <c r="M32" s="151"/>
      <c r="N32" s="151"/>
      <c r="O32" s="151"/>
      <c r="P32" s="151"/>
      <c r="Q32" s="151"/>
      <c r="R32" s="151"/>
      <c r="S32" s="151"/>
      <c r="T32" s="151"/>
      <c r="U32" s="151"/>
      <c r="V32" s="151"/>
      <c r="W32" s="151"/>
      <c r="X32" s="151"/>
      <c r="Y32" s="151"/>
      <c r="Z32" s="151"/>
      <c r="AA32" s="151"/>
      <c r="AB32" s="151"/>
      <c r="AC32" s="151"/>
      <c r="AD32" s="151"/>
      <c r="AE32" s="151"/>
      <c r="AF32" s="151"/>
      <c r="AG32" s="200"/>
    </row>
    <row r="33" spans="1:33" ht="15.75">
      <c r="A33" s="43">
        <v>21</v>
      </c>
      <c r="B33" s="41" t="s">
        <v>185</v>
      </c>
      <c r="C33" s="43">
        <v>10</v>
      </c>
      <c r="D33" s="45">
        <f>Sheet3!F36</f>
        <v>15000000</v>
      </c>
      <c r="E33" s="54">
        <f t="shared" si="0"/>
        <v>3.4407525588320331E-2</v>
      </c>
      <c r="F33" s="150"/>
      <c r="G33" s="151"/>
      <c r="H33" s="151"/>
      <c r="I33" s="151"/>
      <c r="J33" s="151"/>
      <c r="K33" s="151"/>
      <c r="L33" s="151"/>
      <c r="M33" s="151"/>
      <c r="N33" s="151"/>
      <c r="O33" s="151"/>
      <c r="P33" s="151"/>
      <c r="Q33" s="151"/>
      <c r="R33" s="151"/>
      <c r="S33" s="151"/>
      <c r="T33" s="151"/>
      <c r="U33" s="151"/>
      <c r="V33" s="151"/>
      <c r="W33" s="151"/>
      <c r="X33" s="151"/>
      <c r="Y33" s="151"/>
      <c r="Z33" s="151"/>
      <c r="AA33" s="151"/>
      <c r="AB33" s="203">
        <f>0.004*3</f>
        <v>1.2E-2</v>
      </c>
      <c r="AC33" s="203">
        <f>0.004+(0.003*5)</f>
        <v>1.9E-2</v>
      </c>
      <c r="AD33" s="203">
        <v>3.0000000000000001E-3</v>
      </c>
      <c r="AE33" s="151"/>
      <c r="AF33" s="151"/>
      <c r="AG33" s="200"/>
    </row>
    <row r="34" spans="1:33" ht="16.5" thickBot="1">
      <c r="A34" s="73">
        <v>22</v>
      </c>
      <c r="B34" s="72" t="s">
        <v>164</v>
      </c>
      <c r="C34" s="73">
        <v>10</v>
      </c>
      <c r="D34" s="45">
        <f>Sheet3!F37</f>
        <v>15000000</v>
      </c>
      <c r="E34" s="54">
        <f t="shared" si="0"/>
        <v>3.4407525588320331E-2</v>
      </c>
      <c r="F34" s="207"/>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9">
        <f>(0.004*4)+(0.003)</f>
        <v>1.9E-2</v>
      </c>
      <c r="AE34" s="209">
        <f>(0.003*5)</f>
        <v>1.4999999999999999E-2</v>
      </c>
      <c r="AF34" s="208"/>
      <c r="AG34" s="210"/>
    </row>
    <row r="35" spans="1:33" ht="15.75">
      <c r="A35" s="81"/>
      <c r="B35" s="77" t="s">
        <v>192</v>
      </c>
      <c r="C35" s="100"/>
      <c r="D35" s="79">
        <f>SUM(D13:D34)</f>
        <v>43595113986.028</v>
      </c>
      <c r="E35" s="80">
        <f>SUM(E13:E34)</f>
        <v>99.999999999999986</v>
      </c>
      <c r="F35" s="215">
        <f>SUM(F13:F34)</f>
        <v>9.4E-2</v>
      </c>
      <c r="G35" s="215">
        <f t="shared" ref="G35:AE35" si="3">SUM(G13:G34)</f>
        <v>0.35799999999999998</v>
      </c>
      <c r="H35" s="215">
        <f t="shared" si="3"/>
        <v>1.0379999999999998</v>
      </c>
      <c r="I35" s="215">
        <f t="shared" si="3"/>
        <v>1.4229999999999998</v>
      </c>
      <c r="J35" s="215">
        <f t="shared" si="3"/>
        <v>0.99499999999999988</v>
      </c>
      <c r="K35" s="215">
        <f t="shared" si="3"/>
        <v>0.47499999999999998</v>
      </c>
      <c r="L35" s="215">
        <f t="shared" si="3"/>
        <v>5.1520000000000001</v>
      </c>
      <c r="M35" s="215">
        <f t="shared" si="3"/>
        <v>6.09</v>
      </c>
      <c r="N35" s="215">
        <f t="shared" si="3"/>
        <v>6.09</v>
      </c>
      <c r="O35" s="215">
        <f t="shared" si="3"/>
        <v>6.09</v>
      </c>
      <c r="P35" s="215">
        <f t="shared" si="3"/>
        <v>6.3380000000000001</v>
      </c>
      <c r="Q35" s="215">
        <f t="shared" si="3"/>
        <v>9.2940000000000005</v>
      </c>
      <c r="R35" s="215">
        <f t="shared" si="3"/>
        <v>8.7210000000000001</v>
      </c>
      <c r="S35" s="215">
        <f t="shared" si="3"/>
        <v>0.10799999999999998</v>
      </c>
      <c r="T35" s="215">
        <f t="shared" si="3"/>
        <v>0.10799999999999998</v>
      </c>
      <c r="U35" s="215">
        <f t="shared" si="3"/>
        <v>0.10799999999999998</v>
      </c>
      <c r="V35" s="215">
        <f t="shared" si="3"/>
        <v>0.10799999999999998</v>
      </c>
      <c r="W35" s="215">
        <f t="shared" si="3"/>
        <v>0.23699999999999999</v>
      </c>
      <c r="X35" s="215">
        <f t="shared" si="3"/>
        <v>4.9859999999999998</v>
      </c>
      <c r="Y35" s="215">
        <f t="shared" si="3"/>
        <v>20.637999999999998</v>
      </c>
      <c r="Z35" s="215">
        <f t="shared" si="3"/>
        <v>13.696999999999999</v>
      </c>
      <c r="AA35" s="215">
        <f t="shared" si="3"/>
        <v>5.4340000000000002</v>
      </c>
      <c r="AB35" s="215">
        <f t="shared" si="3"/>
        <v>2.3620000000000001</v>
      </c>
      <c r="AC35" s="215">
        <f t="shared" si="3"/>
        <v>1.9E-2</v>
      </c>
      <c r="AD35" s="215">
        <f t="shared" si="3"/>
        <v>2.1999999999999999E-2</v>
      </c>
      <c r="AE35" s="215">
        <f t="shared" si="3"/>
        <v>1.4999999999999999E-2</v>
      </c>
      <c r="AF35" s="211"/>
      <c r="AG35" s="212"/>
    </row>
    <row r="36" spans="1:33" ht="16.5" thickBot="1">
      <c r="A36" s="82"/>
      <c r="B36" s="42" t="s">
        <v>193</v>
      </c>
      <c r="C36" s="101"/>
      <c r="D36" s="70"/>
      <c r="E36" s="71"/>
      <c r="F36" s="216">
        <f>F35</f>
        <v>9.4E-2</v>
      </c>
      <c r="G36" s="217">
        <f>F36+G35</f>
        <v>0.45199999999999996</v>
      </c>
      <c r="H36" s="217">
        <f t="shared" ref="H36:AE36" si="4">G36+H35</f>
        <v>1.4899999999999998</v>
      </c>
      <c r="I36" s="217">
        <f t="shared" si="4"/>
        <v>2.9129999999999994</v>
      </c>
      <c r="J36" s="217">
        <f t="shared" si="4"/>
        <v>3.9079999999999995</v>
      </c>
      <c r="K36" s="217">
        <f t="shared" si="4"/>
        <v>4.3829999999999991</v>
      </c>
      <c r="L36" s="217">
        <f t="shared" si="4"/>
        <v>9.5350000000000001</v>
      </c>
      <c r="M36" s="217">
        <f t="shared" si="4"/>
        <v>15.625</v>
      </c>
      <c r="N36" s="217">
        <f t="shared" si="4"/>
        <v>21.715</v>
      </c>
      <c r="O36" s="217">
        <f t="shared" si="4"/>
        <v>27.805</v>
      </c>
      <c r="P36" s="217">
        <f t="shared" si="4"/>
        <v>34.143000000000001</v>
      </c>
      <c r="Q36" s="217">
        <f t="shared" si="4"/>
        <v>43.436999999999998</v>
      </c>
      <c r="R36" s="217">
        <f t="shared" si="4"/>
        <v>52.158000000000001</v>
      </c>
      <c r="S36" s="217">
        <f t="shared" si="4"/>
        <v>52.265999999999998</v>
      </c>
      <c r="T36" s="217">
        <f t="shared" si="4"/>
        <v>52.373999999999995</v>
      </c>
      <c r="U36" s="217">
        <f t="shared" si="4"/>
        <v>52.481999999999992</v>
      </c>
      <c r="V36" s="217">
        <f t="shared" si="4"/>
        <v>52.589999999999989</v>
      </c>
      <c r="W36" s="217">
        <f t="shared" si="4"/>
        <v>52.826999999999991</v>
      </c>
      <c r="X36" s="217">
        <f t="shared" si="4"/>
        <v>57.812999999999988</v>
      </c>
      <c r="Y36" s="217">
        <f t="shared" si="4"/>
        <v>78.450999999999993</v>
      </c>
      <c r="Z36" s="217">
        <f t="shared" si="4"/>
        <v>92.147999999999996</v>
      </c>
      <c r="AA36" s="217">
        <f t="shared" si="4"/>
        <v>97.581999999999994</v>
      </c>
      <c r="AB36" s="217">
        <f t="shared" si="4"/>
        <v>99.943999999999988</v>
      </c>
      <c r="AC36" s="217">
        <f t="shared" si="4"/>
        <v>99.962999999999994</v>
      </c>
      <c r="AD36" s="217">
        <f t="shared" si="4"/>
        <v>99.984999999999999</v>
      </c>
      <c r="AE36" s="222">
        <f t="shared" si="4"/>
        <v>100</v>
      </c>
      <c r="AF36" s="213"/>
      <c r="AG36" s="214"/>
    </row>
  </sheetData>
  <mergeCells count="13">
    <mergeCell ref="A8:AG9"/>
    <mergeCell ref="J10:M11"/>
    <mergeCell ref="N10:Q11"/>
    <mergeCell ref="R10:U11"/>
    <mergeCell ref="V10:Y11"/>
    <mergeCell ref="Z10:AC11"/>
    <mergeCell ref="AD10:AG11"/>
    <mergeCell ref="A10:A12"/>
    <mergeCell ref="B10:B12"/>
    <mergeCell ref="C10:C11"/>
    <mergeCell ref="D10:D11"/>
    <mergeCell ref="E10:E11"/>
    <mergeCell ref="F10:I11"/>
  </mergeCells>
  <pageMargins left="0.7" right="0.7" top="0.75" bottom="0.75" header="0.3" footer="0.3"/>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Sheet1</vt:lpstr>
      <vt:lpstr>Sheet3</vt:lpstr>
      <vt:lpstr>Sheet2</vt:lpstr>
      <vt:lpstr>Sheet4</vt:lpstr>
      <vt:lpstr>Sheet2!Print_Area</vt:lpstr>
      <vt:lpstr>Sheet4!Print_Area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2016-06-22T16:33:53Z</cp:lastPrinted>
  <dcterms:created xsi:type="dcterms:W3CDTF">2016-06-12T01:37:16Z</dcterms:created>
  <dcterms:modified xsi:type="dcterms:W3CDTF">2016-06-22T16:39:00Z</dcterms:modified>
</cp:coreProperties>
</file>