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5895" firstSheet="2" activeTab="2"/>
  </bookViews>
  <sheets>
    <sheet name="Chart13" sheetId="16" r:id="rId1"/>
    <sheet name="Chart12" sheetId="15" r:id="rId2"/>
    <sheet name="Sheet1" sheetId="1" r:id="rId3"/>
    <sheet name="Sheet2" sheetId="2" r:id="rId4"/>
    <sheet name="Sheet3" sheetId="3" r:id="rId5"/>
  </sheets>
  <definedNames>
    <definedName name="_xlnm.Print_Area" localSheetId="2">Sheet1!$A$2:$AO$41</definedName>
  </definedNames>
  <calcPr calcId="124519"/>
</workbook>
</file>

<file path=xl/calcChain.xml><?xml version="1.0" encoding="utf-8"?>
<calcChain xmlns="http://schemas.openxmlformats.org/spreadsheetml/2006/main">
  <c r="P17" i="1"/>
  <c r="L30"/>
  <c r="I11"/>
  <c r="G12"/>
  <c r="G11"/>
  <c r="V20"/>
  <c r="R20"/>
  <c r="N20"/>
  <c r="J20"/>
  <c r="O17"/>
  <c r="E12"/>
  <c r="H12" s="1"/>
  <c r="E13"/>
  <c r="G13" s="1"/>
  <c r="E14"/>
  <c r="E16"/>
  <c r="L16" s="1"/>
  <c r="E17"/>
  <c r="Q17" s="1"/>
  <c r="E19"/>
  <c r="T19" s="1"/>
  <c r="E20"/>
  <c r="U20" s="1"/>
  <c r="E21"/>
  <c r="E23"/>
  <c r="E25"/>
  <c r="E27"/>
  <c r="AA27" s="1"/>
  <c r="E29"/>
  <c r="Q29" s="1"/>
  <c r="E30"/>
  <c r="K30" s="1"/>
  <c r="E31"/>
  <c r="I31" s="1"/>
  <c r="E33"/>
  <c r="E34"/>
  <c r="Z34" s="1"/>
  <c r="E11"/>
  <c r="H11" s="1"/>
  <c r="C36"/>
  <c r="F13" l="1"/>
  <c r="Y34"/>
  <c r="J31"/>
  <c r="M16"/>
  <c r="O19"/>
  <c r="L20"/>
  <c r="P20"/>
  <c r="T20"/>
  <c r="M17"/>
  <c r="Y25"/>
  <c r="W25"/>
  <c r="X25"/>
  <c r="W21"/>
  <c r="V21"/>
  <c r="AD33"/>
  <c r="AC33"/>
  <c r="AC37" s="1"/>
  <c r="AC27"/>
  <c r="Y27"/>
  <c r="W23"/>
  <c r="V23"/>
  <c r="E36"/>
  <c r="H37"/>
  <c r="I19"/>
  <c r="K19"/>
  <c r="M19"/>
  <c r="Q19"/>
  <c r="Q37" s="1"/>
  <c r="S19"/>
  <c r="U19"/>
  <c r="N17"/>
  <c r="N37" s="1"/>
  <c r="J19"/>
  <c r="L19"/>
  <c r="N19"/>
  <c r="P19"/>
  <c r="R19"/>
  <c r="I20"/>
  <c r="K20"/>
  <c r="M20"/>
  <c r="O20"/>
  <c r="O37" s="1"/>
  <c r="Q20"/>
  <c r="S20"/>
  <c r="Z27"/>
  <c r="AB27"/>
  <c r="AD37"/>
  <c r="Y37"/>
  <c r="U37"/>
  <c r="R37"/>
  <c r="P37"/>
  <c r="K37"/>
  <c r="G14"/>
  <c r="M37" l="1"/>
  <c r="J37"/>
  <c r="L37"/>
  <c r="S37"/>
  <c r="W37"/>
  <c r="AA37"/>
  <c r="I37"/>
  <c r="T37"/>
  <c r="V37"/>
  <c r="X37"/>
  <c r="Z37"/>
  <c r="AB37"/>
  <c r="G37"/>
  <c r="G38" s="1"/>
  <c r="H38" s="1"/>
  <c r="F37"/>
  <c r="I38" l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AB38" s="1"/>
  <c r="AC38" s="1"/>
  <c r="AD38" s="1"/>
</calcChain>
</file>

<file path=xl/sharedStrings.xml><?xml version="1.0" encoding="utf-8"?>
<sst xmlns="http://schemas.openxmlformats.org/spreadsheetml/2006/main" count="51" uniqueCount="51">
  <si>
    <t>No</t>
  </si>
  <si>
    <t>Kegiatan</t>
  </si>
  <si>
    <t>Biaya (Rupiah)</t>
  </si>
  <si>
    <t>Pengukuran</t>
  </si>
  <si>
    <t>I</t>
  </si>
  <si>
    <t>II</t>
  </si>
  <si>
    <t>III</t>
  </si>
  <si>
    <t>IV</t>
  </si>
  <si>
    <t>V</t>
  </si>
  <si>
    <t>VI</t>
  </si>
  <si>
    <t>VII</t>
  </si>
  <si>
    <t>Durasi (hari)</t>
  </si>
  <si>
    <t>Bobot                        ( % )</t>
  </si>
  <si>
    <t>A</t>
  </si>
  <si>
    <t>Mobilisasi</t>
  </si>
  <si>
    <t>Pembuatan Direksi Keet</t>
  </si>
  <si>
    <t>B</t>
  </si>
  <si>
    <t>Pekerjaan Drainase</t>
  </si>
  <si>
    <t>Pekerjaan galian struktur drainase</t>
  </si>
  <si>
    <t>C</t>
  </si>
  <si>
    <t>Pekerjaan Tanah</t>
  </si>
  <si>
    <t xml:space="preserve">Pekerjaan galian </t>
  </si>
  <si>
    <t>Pekerjaan Timbunan</t>
  </si>
  <si>
    <t>Pekerjaan Penyiapan Badan Jalan</t>
  </si>
  <si>
    <t>D</t>
  </si>
  <si>
    <t>Pekerjaan Berbutir</t>
  </si>
  <si>
    <t>Pekerjaan Lapis Pondasi Bawah Sirtu</t>
  </si>
  <si>
    <t>E</t>
  </si>
  <si>
    <t>Pekerjaan Bahu Jalan</t>
  </si>
  <si>
    <t>Pekerjaan Perkerasan Bahu Jalan</t>
  </si>
  <si>
    <t>F</t>
  </si>
  <si>
    <t>Pekerjaan Perkerasan Kaku</t>
  </si>
  <si>
    <t>Pekerjaan Perkerasan Beton Semen</t>
  </si>
  <si>
    <t>G</t>
  </si>
  <si>
    <t>Pekerjaan Bangunan Pelengkap</t>
  </si>
  <si>
    <t>H</t>
  </si>
  <si>
    <t>Pekerjaan Finishing</t>
  </si>
  <si>
    <t>Pekerjaan Pembersihan Akhir</t>
  </si>
  <si>
    <t>Pekerjaan Demobilisasi</t>
  </si>
  <si>
    <t>Pekerjaan Persiapan</t>
  </si>
  <si>
    <t>Jumlah</t>
  </si>
  <si>
    <t>WAKTU PELAKSANAAN PEKERJAAN (BULAN)</t>
  </si>
  <si>
    <t>Rencana</t>
  </si>
  <si>
    <t>Total</t>
  </si>
  <si>
    <t>Kumulatif</t>
  </si>
  <si>
    <t>BARCHART &amp; KURVA "S"</t>
  </si>
  <si>
    <t>Pekerjaan galian struktur Box culvert</t>
  </si>
  <si>
    <r>
      <t xml:space="preserve">Pembersihan dan </t>
    </r>
    <r>
      <rPr>
        <i/>
        <sz val="10"/>
        <color theme="1"/>
        <rFont val="Times New Roman"/>
        <family val="1"/>
      </rPr>
      <t>Striping/</t>
    </r>
    <r>
      <rPr>
        <sz val="10"/>
        <color theme="1"/>
        <rFont val="Times New Roman"/>
        <family val="1"/>
      </rPr>
      <t>Krosekan</t>
    </r>
  </si>
  <si>
    <r>
      <t xml:space="preserve">Pekerjaan pembuatan </t>
    </r>
    <r>
      <rPr>
        <i/>
        <sz val="10"/>
        <color theme="1"/>
        <rFont val="Times New Roman"/>
        <family val="1"/>
      </rPr>
      <t>box culvert</t>
    </r>
  </si>
  <si>
    <r>
      <t xml:space="preserve">Pekerjaan pembesian </t>
    </r>
    <r>
      <rPr>
        <i/>
        <sz val="10"/>
        <color theme="1"/>
        <rFont val="Times New Roman"/>
        <family val="1"/>
      </rPr>
      <t>box culvert</t>
    </r>
  </si>
  <si>
    <t xml:space="preserve">Pekerjaan beton K-250 drainase </t>
  </si>
</sst>
</file>

<file path=xl/styles.xml><?xml version="1.0" encoding="utf-8"?>
<styleSheet xmlns="http://schemas.openxmlformats.org/spreadsheetml/2006/main">
  <numFmts count="2">
    <numFmt numFmtId="44" formatCode="_(&quot;Rp&quot;* #,##0.00_);_(&quot;Rp&quot;* \(#,##0.00\);_(&quot;Rp&quot;* &quot;-&quot;??_);_(@_)"/>
    <numFmt numFmtId="164" formatCode="0.000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40" fontId="3" fillId="0" borderId="2" xfId="0" applyNumberFormat="1" applyFont="1" applyBorder="1"/>
    <xf numFmtId="0" fontId="2" fillId="0" borderId="0" xfId="0" applyFont="1" applyAlignment="1">
      <alignment vertical="center"/>
    </xf>
    <xf numFmtId="9" fontId="0" fillId="0" borderId="0" xfId="0" applyNumberFormat="1" applyFill="1"/>
    <xf numFmtId="9" fontId="0" fillId="0" borderId="0" xfId="0" applyNumberForma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4" fontId="1" fillId="3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0" fontId="1" fillId="0" borderId="0" xfId="0" applyFont="1" applyBorder="1"/>
    <xf numFmtId="4" fontId="5" fillId="0" borderId="2" xfId="0" applyNumberFormat="1" applyFont="1" applyBorder="1"/>
    <xf numFmtId="0" fontId="4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/>
    <xf numFmtId="0" fontId="3" fillId="0" borderId="4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3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/>
    <xf numFmtId="0" fontId="3" fillId="0" borderId="2" xfId="0" applyFont="1" applyBorder="1"/>
    <xf numFmtId="164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4" fontId="3" fillId="0" borderId="2" xfId="0" applyNumberFormat="1" applyFont="1" applyBorder="1"/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4" fontId="3" fillId="0" borderId="3" xfId="0" applyNumberFormat="1" applyFont="1" applyBorder="1"/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8" xfId="0" applyFont="1" applyFill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0" fontId="1" fillId="0" borderId="2" xfId="0" applyFont="1" applyBorder="1"/>
    <xf numFmtId="0" fontId="1" fillId="0" borderId="2" xfId="0" applyFont="1" applyFill="1" applyBorder="1"/>
    <xf numFmtId="9" fontId="1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9" fontId="1" fillId="3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/>
      <c:barChart>
        <c:barDir val="col"/>
        <c:grouping val="clustered"/>
        <c:ser>
          <c:idx val="0"/>
          <c:order val="0"/>
          <c:tx>
            <c:strRef>
              <c:f>Sheet1!$A$7:$B$7</c:f>
              <c:strCache>
                <c:ptCount val="1"/>
                <c:pt idx="0">
                  <c:v>No Kegiatan</c:v>
                </c:pt>
              </c:strCache>
            </c:strRef>
          </c:tx>
          <c:val>
            <c:numRef>
              <c:f>Sheet1!$C$7:$AE$7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Sheet1!$A$8:$B$8</c:f>
              <c:strCache>
                <c:ptCount val="1"/>
                <c:pt idx="0">
                  <c:v>No Kegiatan</c:v>
                </c:pt>
              </c:strCache>
            </c:strRef>
          </c:tx>
          <c:val>
            <c:numRef>
              <c:f>Sheet1!$C$8:$AE$8</c:f>
              <c:numCache>
                <c:formatCode>General</c:formatCode>
                <c:ptCount val="29"/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Sheet1!$A$9:$B$9</c:f>
              <c:strCache>
                <c:ptCount val="1"/>
                <c:pt idx="0">
                  <c:v>No Kegiatan</c:v>
                </c:pt>
              </c:strCache>
            </c:strRef>
          </c:tx>
          <c:val>
            <c:numRef>
              <c:f>Sheet1!$C$9:$AE$9</c:f>
              <c:numCache>
                <c:formatCode>General</c:formatCode>
                <c:ptCount val="29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Sheet1!$A$10:$B$10</c:f>
              <c:strCache>
                <c:ptCount val="1"/>
                <c:pt idx="0">
                  <c:v>A Pekerjaan Persiapan</c:v>
                </c:pt>
              </c:strCache>
            </c:strRef>
          </c:tx>
          <c:val>
            <c:numRef>
              <c:f>Sheet1!$C$10:$AE$10</c:f>
              <c:numCache>
                <c:formatCode>#,##0</c:formatCode>
                <c:ptCount val="29"/>
              </c:numCache>
            </c:numRef>
          </c:val>
        </c:ser>
        <c:ser>
          <c:idx val="4"/>
          <c:order val="4"/>
          <c:tx>
            <c:strRef>
              <c:f>Sheet1!$A$11:$B$11</c:f>
              <c:strCache>
                <c:ptCount val="1"/>
                <c:pt idx="0">
                  <c:v>1 Mobilisasi</c:v>
                </c:pt>
              </c:strCache>
            </c:strRef>
          </c:tx>
          <c:val>
            <c:numRef>
              <c:f>Sheet1!$C$11:$AE$11</c:f>
              <c:numCache>
                <c:formatCode>#,##0</c:formatCode>
                <c:ptCount val="29"/>
                <c:pt idx="0" formatCode="#,##0.00_);[Red]\(#,##0.00\)">
                  <c:v>90912100.230000004</c:v>
                </c:pt>
                <c:pt idx="1">
                  <c:v>10</c:v>
                </c:pt>
                <c:pt idx="2" formatCode="0.000">
                  <c:v>0.19062376551261484</c:v>
                </c:pt>
                <c:pt idx="4" formatCode="0.000">
                  <c:v>5.7187129653784446E-2</c:v>
                </c:pt>
                <c:pt idx="5" formatCode="0.000">
                  <c:v>0.11437425930756889</c:v>
                </c:pt>
                <c:pt idx="6" formatCode="0.000">
                  <c:v>1.9062376551261487E-2</c:v>
                </c:pt>
              </c:numCache>
            </c:numRef>
          </c:val>
        </c:ser>
        <c:ser>
          <c:idx val="5"/>
          <c:order val="5"/>
          <c:tx>
            <c:strRef>
              <c:f>Sheet1!$A$12:$B$12</c:f>
              <c:strCache>
                <c:ptCount val="1"/>
                <c:pt idx="0">
                  <c:v>2 Pengukuran</c:v>
                </c:pt>
              </c:strCache>
            </c:strRef>
          </c:tx>
          <c:val>
            <c:numRef>
              <c:f>Sheet1!$C$12:$AE$12</c:f>
              <c:numCache>
                <c:formatCode>#,##0</c:formatCode>
                <c:ptCount val="29"/>
                <c:pt idx="0" formatCode="#,##0.00_);[Red]\(#,##0.00\)">
                  <c:v>4533870</c:v>
                </c:pt>
                <c:pt idx="1">
                  <c:v>7</c:v>
                </c:pt>
                <c:pt idx="2" formatCode="0.000">
                  <c:v>9.5065823972624672E-3</c:v>
                </c:pt>
                <c:pt idx="4" formatCode="0.000">
                  <c:v>4.0742495988267714E-3</c:v>
                </c:pt>
                <c:pt idx="5" formatCode="0.000">
                  <c:v>5.4323327984356949E-3</c:v>
                </c:pt>
              </c:numCache>
            </c:numRef>
          </c:val>
        </c:ser>
        <c:ser>
          <c:idx val="6"/>
          <c:order val="6"/>
          <c:tx>
            <c:strRef>
              <c:f>Sheet1!$A$13:$B$13</c:f>
              <c:strCache>
                <c:ptCount val="1"/>
                <c:pt idx="0">
                  <c:v>3 Pembersihan dan Striping/Krosekan</c:v>
                </c:pt>
              </c:strCache>
            </c:strRef>
          </c:tx>
          <c:val>
            <c:numRef>
              <c:f>Sheet1!$C$13:$AE$13</c:f>
              <c:numCache>
                <c:formatCode>#,##0</c:formatCode>
                <c:ptCount val="29"/>
                <c:pt idx="0" formatCode="#,##0.00_);[Red]\(#,##0.00\)">
                  <c:v>323177167.5</c:v>
                </c:pt>
                <c:pt idx="1">
                  <c:v>9</c:v>
                </c:pt>
                <c:pt idx="2" formatCode="0.000">
                  <c:v>0.67763530311911102</c:v>
                </c:pt>
                <c:pt idx="3" formatCode="0.000">
                  <c:v>0.45175686874607401</c:v>
                </c:pt>
                <c:pt idx="4" formatCode="0.000">
                  <c:v>0.22587843437303701</c:v>
                </c:pt>
              </c:numCache>
            </c:numRef>
          </c:val>
        </c:ser>
        <c:ser>
          <c:idx val="7"/>
          <c:order val="7"/>
          <c:tx>
            <c:strRef>
              <c:f>Sheet1!$A$14:$B$14</c:f>
              <c:strCache>
                <c:ptCount val="1"/>
                <c:pt idx="0">
                  <c:v>4 Pembuatan Direksi Keet</c:v>
                </c:pt>
              </c:strCache>
            </c:strRef>
          </c:tx>
          <c:val>
            <c:numRef>
              <c:f>Sheet1!$C$14:$AE$14</c:f>
              <c:numCache>
                <c:formatCode>#,##0</c:formatCode>
                <c:ptCount val="29"/>
                <c:pt idx="0" formatCode="#,##0.00_);[Red]\(#,##0.00\)">
                  <c:v>20801260.199999999</c:v>
                </c:pt>
                <c:pt idx="1">
                  <c:v>2</c:v>
                </c:pt>
                <c:pt idx="2" formatCode="0.000">
                  <c:v>4.3615916216873517E-2</c:v>
                </c:pt>
                <c:pt idx="4" formatCode="0.000">
                  <c:v>4.3615916216873517E-2</c:v>
                </c:pt>
              </c:numCache>
            </c:numRef>
          </c:val>
        </c:ser>
        <c:ser>
          <c:idx val="8"/>
          <c:order val="8"/>
          <c:tx>
            <c:strRef>
              <c:f>Sheet1!$A$15:$B$15</c:f>
              <c:strCache>
                <c:ptCount val="1"/>
                <c:pt idx="0">
                  <c:v>B Pekerjaan Drainase</c:v>
                </c:pt>
              </c:strCache>
            </c:strRef>
          </c:tx>
          <c:val>
            <c:numRef>
              <c:f>Sheet1!$C$15:$AE$15</c:f>
              <c:numCache>
                <c:formatCode>#,##0</c:formatCode>
                <c:ptCount val="29"/>
              </c:numCache>
            </c:numRef>
          </c:val>
        </c:ser>
        <c:ser>
          <c:idx val="9"/>
          <c:order val="9"/>
          <c:tx>
            <c:strRef>
              <c:f>Sheet1!$A$16:$B$16</c:f>
              <c:strCache>
                <c:ptCount val="1"/>
                <c:pt idx="0">
                  <c:v>1 Pekerjaan galian struktur drainase</c:v>
                </c:pt>
              </c:strCache>
            </c:strRef>
          </c:tx>
          <c:val>
            <c:numRef>
              <c:f>Sheet1!$C$16:$AE$16</c:f>
              <c:numCache>
                <c:formatCode>#,##0</c:formatCode>
                <c:ptCount val="29"/>
                <c:pt idx="0" formatCode="#,##0.00">
                  <c:v>366354765.37</c:v>
                </c:pt>
                <c:pt idx="1">
                  <c:v>10</c:v>
                </c:pt>
                <c:pt idx="2" formatCode="0.000">
                  <c:v>0.76816974540947647</c:v>
                </c:pt>
                <c:pt idx="9" formatCode="0.000">
                  <c:v>0.38408487270473823</c:v>
                </c:pt>
                <c:pt idx="10" formatCode="0.000">
                  <c:v>0.38408487270473823</c:v>
                </c:pt>
              </c:numCache>
            </c:numRef>
          </c:val>
        </c:ser>
        <c:ser>
          <c:idx val="10"/>
          <c:order val="10"/>
          <c:tx>
            <c:strRef>
              <c:f>Sheet1!$A$17:$B$17</c:f>
              <c:strCache>
                <c:ptCount val="1"/>
                <c:pt idx="0">
                  <c:v>2 Pekerjaan beton K-250 drainase </c:v>
                </c:pt>
              </c:strCache>
            </c:strRef>
          </c:tx>
          <c:val>
            <c:numRef>
              <c:f>Sheet1!$C$17:$AE$17</c:f>
              <c:numCache>
                <c:formatCode>#,##0</c:formatCode>
                <c:ptCount val="29"/>
                <c:pt idx="0" formatCode="#,##0.00">
                  <c:v>8653697182</c:v>
                </c:pt>
                <c:pt idx="1">
                  <c:v>20</c:v>
                </c:pt>
                <c:pt idx="2" formatCode="0.000">
                  <c:v>18.145003121316009</c:v>
                </c:pt>
                <c:pt idx="10" formatCode="0.000">
                  <c:v>0.90725015606580051</c:v>
                </c:pt>
                <c:pt idx="11" formatCode="0.000">
                  <c:v>5.4435009363948028</c:v>
                </c:pt>
                <c:pt idx="12" formatCode="0.000">
                  <c:v>5.4435009363948028</c:v>
                </c:pt>
                <c:pt idx="13" formatCode="0.000">
                  <c:v>5.4435009363948028</c:v>
                </c:pt>
                <c:pt idx="14" formatCode="0.000">
                  <c:v>0.90725015606580051</c:v>
                </c:pt>
              </c:numCache>
            </c:numRef>
          </c:val>
        </c:ser>
        <c:ser>
          <c:idx val="11"/>
          <c:order val="11"/>
          <c:tx>
            <c:strRef>
              <c:f>Sheet1!$A$18:$B$18</c:f>
              <c:strCache>
                <c:ptCount val="1"/>
                <c:pt idx="0">
                  <c:v>C Pekerjaan Tanah</c:v>
                </c:pt>
              </c:strCache>
            </c:strRef>
          </c:tx>
          <c:val>
            <c:numRef>
              <c:f>Sheet1!$C$18:$AE$18</c:f>
              <c:numCache>
                <c:formatCode>#,##0</c:formatCode>
                <c:ptCount val="29"/>
              </c:numCache>
            </c:numRef>
          </c:val>
        </c:ser>
        <c:ser>
          <c:idx val="12"/>
          <c:order val="12"/>
          <c:tx>
            <c:strRef>
              <c:f>Sheet1!$A$19:$B$19</c:f>
              <c:strCache>
                <c:ptCount val="1"/>
                <c:pt idx="0">
                  <c:v>1 Pekerjaan galian </c:v>
                </c:pt>
              </c:strCache>
            </c:strRef>
          </c:tx>
          <c:val>
            <c:numRef>
              <c:f>Sheet1!$C$19:$AE$19</c:f>
              <c:numCache>
                <c:formatCode>#,##0</c:formatCode>
                <c:ptCount val="29"/>
                <c:pt idx="0" formatCode="#,##0.00_);[Red]\(#,##0.00\)">
                  <c:v>4020946159.04</c:v>
                </c:pt>
                <c:pt idx="1">
                  <c:v>73</c:v>
                </c:pt>
                <c:pt idx="2" formatCode="0.000">
                  <c:v>8.4310877850202566</c:v>
                </c:pt>
                <c:pt idx="6" formatCode="0.000">
                  <c:v>0.69296611931673335</c:v>
                </c:pt>
                <c:pt idx="7" formatCode="0.000">
                  <c:v>0.69296611931673335</c:v>
                </c:pt>
                <c:pt idx="8" formatCode="0.000">
                  <c:v>0.69296611931673335</c:v>
                </c:pt>
                <c:pt idx="9" formatCode="0.000">
                  <c:v>0.69296611931673335</c:v>
                </c:pt>
                <c:pt idx="10" formatCode="0.000">
                  <c:v>0.69296611931673335</c:v>
                </c:pt>
                <c:pt idx="11" formatCode="0.000">
                  <c:v>0.69296611931673335</c:v>
                </c:pt>
                <c:pt idx="12" formatCode="0.000">
                  <c:v>0.69296611931673335</c:v>
                </c:pt>
                <c:pt idx="13" formatCode="0.000">
                  <c:v>0.69296611931673335</c:v>
                </c:pt>
                <c:pt idx="14" formatCode="0.000">
                  <c:v>0.69296611931673335</c:v>
                </c:pt>
                <c:pt idx="15" formatCode="0.000">
                  <c:v>0.69296611931673335</c:v>
                </c:pt>
                <c:pt idx="16" formatCode="0.000">
                  <c:v>0.69296611931673335</c:v>
                </c:pt>
                <c:pt idx="17" formatCode="0.000">
                  <c:v>0.69296611931673335</c:v>
                </c:pt>
                <c:pt idx="18" formatCode="0.000">
                  <c:v>0.11549435321945556</c:v>
                </c:pt>
              </c:numCache>
            </c:numRef>
          </c:val>
        </c:ser>
        <c:ser>
          <c:idx val="13"/>
          <c:order val="13"/>
          <c:tx>
            <c:strRef>
              <c:f>Sheet1!$A$20:$B$20</c:f>
              <c:strCache>
                <c:ptCount val="1"/>
                <c:pt idx="0">
                  <c:v>2 Pekerjaan Timbunan</c:v>
                </c:pt>
              </c:strCache>
            </c:strRef>
          </c:tx>
          <c:val>
            <c:numRef>
              <c:f>Sheet1!$C$20:$AE$20</c:f>
              <c:numCache>
                <c:formatCode>#,##0</c:formatCode>
                <c:ptCount val="29"/>
                <c:pt idx="0" formatCode="#,##0.00_);[Red]\(#,##0.00\)">
                  <c:v>11216915582.9</c:v>
                </c:pt>
                <c:pt idx="1">
                  <c:v>80</c:v>
                </c:pt>
                <c:pt idx="2" formatCode="0.000">
                  <c:v>23.519538988099836</c:v>
                </c:pt>
                <c:pt idx="6" formatCode="0.000">
                  <c:v>1.7639654241074876</c:v>
                </c:pt>
                <c:pt idx="7" formatCode="0.000">
                  <c:v>1.7639654241074876</c:v>
                </c:pt>
                <c:pt idx="8" formatCode="0.000">
                  <c:v>1.7639654241074876</c:v>
                </c:pt>
                <c:pt idx="9" formatCode="0.000">
                  <c:v>1.7639654241074876</c:v>
                </c:pt>
                <c:pt idx="10" formatCode="0.000">
                  <c:v>1.7639654241074876</c:v>
                </c:pt>
                <c:pt idx="11" formatCode="0.000">
                  <c:v>1.7639654241074876</c:v>
                </c:pt>
                <c:pt idx="12" formatCode="0.000">
                  <c:v>1.7639654241074876</c:v>
                </c:pt>
                <c:pt idx="13" formatCode="0.000">
                  <c:v>1.7639654241074876</c:v>
                </c:pt>
                <c:pt idx="14" formatCode="0.000">
                  <c:v>1.7639654241074876</c:v>
                </c:pt>
                <c:pt idx="15" formatCode="0.000">
                  <c:v>1.7639654241074876</c:v>
                </c:pt>
                <c:pt idx="16" formatCode="0.000">
                  <c:v>1.7639654241074876</c:v>
                </c:pt>
                <c:pt idx="17" formatCode="0.000">
                  <c:v>1.7639654241074876</c:v>
                </c:pt>
                <c:pt idx="18" formatCode="0.000">
                  <c:v>1.7639654241074876</c:v>
                </c:pt>
                <c:pt idx="19" formatCode="0.000">
                  <c:v>0.58798847470249593</c:v>
                </c:pt>
              </c:numCache>
            </c:numRef>
          </c:val>
        </c:ser>
        <c:ser>
          <c:idx val="14"/>
          <c:order val="14"/>
          <c:tx>
            <c:strRef>
              <c:f>Sheet1!$A$21:$B$21</c:f>
              <c:strCache>
                <c:ptCount val="1"/>
                <c:pt idx="0">
                  <c:v>3 Pekerjaan Penyiapan Badan Jalan</c:v>
                </c:pt>
              </c:strCache>
            </c:strRef>
          </c:tx>
          <c:val>
            <c:numRef>
              <c:f>Sheet1!$C$21:$AE$21</c:f>
              <c:numCache>
                <c:formatCode>#,##0</c:formatCode>
                <c:ptCount val="29"/>
                <c:pt idx="0" formatCode="#,##0.00">
                  <c:v>97719270</c:v>
                </c:pt>
                <c:pt idx="1">
                  <c:v>9</c:v>
                </c:pt>
                <c:pt idx="2" formatCode="0.000">
                  <c:v>0.20489698470739967</c:v>
                </c:pt>
                <c:pt idx="19" formatCode="0.000">
                  <c:v>9.1065326536622068E-2</c:v>
                </c:pt>
                <c:pt idx="20" formatCode="0.000">
                  <c:v>0.1138316581707776</c:v>
                </c:pt>
              </c:numCache>
            </c:numRef>
          </c:val>
        </c:ser>
        <c:ser>
          <c:idx val="15"/>
          <c:order val="15"/>
          <c:tx>
            <c:strRef>
              <c:f>Sheet1!$A$22:$B$22</c:f>
              <c:strCache>
                <c:ptCount val="1"/>
                <c:pt idx="0">
                  <c:v>D Pekerjaan Berbutir</c:v>
                </c:pt>
              </c:strCache>
            </c:strRef>
          </c:tx>
          <c:val>
            <c:numRef>
              <c:f>Sheet1!$C$22:$AE$22</c:f>
              <c:numCache>
                <c:formatCode>#,##0</c:formatCode>
                <c:ptCount val="29"/>
              </c:numCache>
            </c:numRef>
          </c:val>
        </c:ser>
        <c:ser>
          <c:idx val="16"/>
          <c:order val="16"/>
          <c:tx>
            <c:strRef>
              <c:f>Sheet1!$A$23:$B$23</c:f>
              <c:strCache>
                <c:ptCount val="1"/>
                <c:pt idx="0">
                  <c:v>1 Pekerjaan Lapis Pondasi Bawah Sirtu</c:v>
                </c:pt>
              </c:strCache>
            </c:strRef>
          </c:tx>
          <c:val>
            <c:numRef>
              <c:f>Sheet1!$C$23:$AE$23</c:f>
              <c:numCache>
                <c:formatCode>#,##0</c:formatCode>
                <c:ptCount val="29"/>
                <c:pt idx="0" formatCode="#,##0.00_);[Red]\(#,##0.00\)">
                  <c:v>2234858640</c:v>
                </c:pt>
                <c:pt idx="1">
                  <c:v>7</c:v>
                </c:pt>
                <c:pt idx="2" formatCode="0.000">
                  <c:v>4.6860337432246482</c:v>
                </c:pt>
                <c:pt idx="19" formatCode="0.000">
                  <c:v>2.6777335675569418</c:v>
                </c:pt>
                <c:pt idx="20" formatCode="0.000">
                  <c:v>2.0083001756677064</c:v>
                </c:pt>
              </c:numCache>
            </c:numRef>
          </c:val>
        </c:ser>
        <c:ser>
          <c:idx val="17"/>
          <c:order val="17"/>
          <c:tx>
            <c:strRef>
              <c:f>Sheet1!$A$24:$B$24</c:f>
              <c:strCache>
                <c:ptCount val="1"/>
                <c:pt idx="0">
                  <c:v>E Pekerjaan Bahu Jalan</c:v>
                </c:pt>
              </c:strCache>
            </c:strRef>
          </c:tx>
          <c:val>
            <c:numRef>
              <c:f>Sheet1!$C$24:$AE$24</c:f>
              <c:numCache>
                <c:formatCode>#,##0</c:formatCode>
                <c:ptCount val="29"/>
              </c:numCache>
            </c:numRef>
          </c:val>
        </c:ser>
        <c:ser>
          <c:idx val="18"/>
          <c:order val="18"/>
          <c:tx>
            <c:strRef>
              <c:f>Sheet1!$A$25:$B$25</c:f>
              <c:strCache>
                <c:ptCount val="1"/>
                <c:pt idx="0">
                  <c:v>1 Pekerjaan Perkerasan Bahu Jalan</c:v>
                </c:pt>
              </c:strCache>
            </c:strRef>
          </c:tx>
          <c:val>
            <c:numRef>
              <c:f>Sheet1!$C$25:$AE$25</c:f>
              <c:numCache>
                <c:formatCode>#,##0</c:formatCode>
                <c:ptCount val="29"/>
                <c:pt idx="0" formatCode="#,##0.00">
                  <c:v>2492643339.3600001</c:v>
                </c:pt>
                <c:pt idx="1">
                  <c:v>8</c:v>
                </c:pt>
                <c:pt idx="2" formatCode="0.000">
                  <c:v>5.2265546415343431</c:v>
                </c:pt>
                <c:pt idx="20" formatCode="0.000">
                  <c:v>0.65331933019179289</c:v>
                </c:pt>
                <c:pt idx="21" formatCode="0.000">
                  <c:v>3.9199159811507576</c:v>
                </c:pt>
                <c:pt idx="22" formatCode="0.000">
                  <c:v>0.65331933019179289</c:v>
                </c:pt>
              </c:numCache>
            </c:numRef>
          </c:val>
        </c:ser>
        <c:ser>
          <c:idx val="19"/>
          <c:order val="19"/>
          <c:tx>
            <c:strRef>
              <c:f>Sheet1!$A$26:$B$26</c:f>
              <c:strCache>
                <c:ptCount val="1"/>
                <c:pt idx="0">
                  <c:v>F Pekerjaan Perkerasan Kaku</c:v>
                </c:pt>
              </c:strCache>
            </c:strRef>
          </c:tx>
          <c:val>
            <c:numRef>
              <c:f>Sheet1!$C$26:$AE$26</c:f>
              <c:numCache>
                <c:formatCode>#,##0</c:formatCode>
                <c:ptCount val="29"/>
              </c:numCache>
            </c:numRef>
          </c:val>
        </c:ser>
        <c:ser>
          <c:idx val="20"/>
          <c:order val="20"/>
          <c:tx>
            <c:strRef>
              <c:f>Sheet1!$A$27:$B$27</c:f>
              <c:strCache>
                <c:ptCount val="1"/>
                <c:pt idx="0">
                  <c:v>1 Pekerjaan Perkerasan Beton Semen</c:v>
                </c:pt>
              </c:strCache>
            </c:strRef>
          </c:tx>
          <c:val>
            <c:numRef>
              <c:f>Sheet1!$C$27:$AE$27</c:f>
              <c:numCache>
                <c:formatCode>#,##0</c:formatCode>
                <c:ptCount val="29"/>
                <c:pt idx="0" formatCode="#,##0.00_);[Red]\(#,##0.00\)">
                  <c:v>17890749135</c:v>
                </c:pt>
                <c:pt idx="1">
                  <c:v>26</c:v>
                </c:pt>
                <c:pt idx="2" formatCode="0.000">
                  <c:v>37.513179866345901</c:v>
                </c:pt>
                <c:pt idx="22" formatCode="0.000">
                  <c:v>7.2140730512203657</c:v>
                </c:pt>
                <c:pt idx="23" formatCode="0.000">
                  <c:v>8.6568876614644399</c:v>
                </c:pt>
                <c:pt idx="24" formatCode="0.000">
                  <c:v>8.6568876614644399</c:v>
                </c:pt>
                <c:pt idx="25" formatCode="0.000">
                  <c:v>8.6568876614644399</c:v>
                </c:pt>
                <c:pt idx="26" formatCode="0.000">
                  <c:v>4.3284438307322199</c:v>
                </c:pt>
              </c:numCache>
            </c:numRef>
          </c:val>
        </c:ser>
        <c:ser>
          <c:idx val="21"/>
          <c:order val="21"/>
          <c:tx>
            <c:strRef>
              <c:f>Sheet1!$A$28:$B$28</c:f>
              <c:strCache>
                <c:ptCount val="1"/>
                <c:pt idx="0">
                  <c:v>G Pekerjaan Bangunan Pelengkap</c:v>
                </c:pt>
              </c:strCache>
            </c:strRef>
          </c:tx>
          <c:val>
            <c:numRef>
              <c:f>Sheet1!$C$28:$AE$28</c:f>
              <c:numCache>
                <c:formatCode>#,##0</c:formatCode>
                <c:ptCount val="29"/>
              </c:numCache>
            </c:numRef>
          </c:val>
        </c:ser>
        <c:ser>
          <c:idx val="22"/>
          <c:order val="22"/>
          <c:tx>
            <c:strRef>
              <c:f>Sheet1!$A$29:$B$29</c:f>
              <c:strCache>
                <c:ptCount val="1"/>
                <c:pt idx="0">
                  <c:v>1 Pekerjaan galian struktur Box culvert</c:v>
                </c:pt>
              </c:strCache>
            </c:strRef>
          </c:tx>
          <c:val>
            <c:numRef>
              <c:f>Sheet1!$C$29:$AE$29</c:f>
              <c:numCache>
                <c:formatCode>#,##0</c:formatCode>
                <c:ptCount val="29"/>
                <c:pt idx="0" formatCode="#,##0.00_);[Red]\(#,##0.00\)">
                  <c:v>8034979.8399999999</c:v>
                </c:pt>
                <c:pt idx="1">
                  <c:v>4</c:v>
                </c:pt>
                <c:pt idx="2" formatCode="0.000">
                  <c:v>1.6847681541222573E-2</c:v>
                </c:pt>
                <c:pt idx="14" formatCode="0.000">
                  <c:v>1.6847681541222573E-2</c:v>
                </c:pt>
              </c:numCache>
            </c:numRef>
          </c:val>
        </c:ser>
        <c:ser>
          <c:idx val="23"/>
          <c:order val="23"/>
          <c:tx>
            <c:strRef>
              <c:f>Sheet1!$A$30:$B$30</c:f>
              <c:strCache>
                <c:ptCount val="1"/>
                <c:pt idx="0">
                  <c:v>2 Pekerjaan pembuatan box culvert</c:v>
                </c:pt>
              </c:strCache>
            </c:strRef>
          </c:tx>
          <c:val>
            <c:numRef>
              <c:f>Sheet1!$C$30:$AE$30</c:f>
              <c:numCache>
                <c:formatCode>#,##0</c:formatCode>
                <c:ptCount val="29"/>
                <c:pt idx="0" formatCode="#,##0.00">
                  <c:v>111894379.67</c:v>
                </c:pt>
                <c:pt idx="1">
                  <c:v>7</c:v>
                </c:pt>
                <c:pt idx="2" formatCode="0.000">
                  <c:v>0.23461924142585147</c:v>
                </c:pt>
                <c:pt idx="8" formatCode="0.000">
                  <c:v>0.20110220693644409</c:v>
                </c:pt>
                <c:pt idx="9" formatCode="0.000">
                  <c:v>3.3517034489407349E-2</c:v>
                </c:pt>
              </c:numCache>
            </c:numRef>
          </c:val>
        </c:ser>
        <c:ser>
          <c:idx val="24"/>
          <c:order val="24"/>
          <c:tx>
            <c:strRef>
              <c:f>Sheet1!$A$31:$B$31</c:f>
              <c:strCache>
                <c:ptCount val="1"/>
                <c:pt idx="0">
                  <c:v>3 Pekerjaan pembesian box culvert</c:v>
                </c:pt>
              </c:strCache>
            </c:strRef>
          </c:tx>
          <c:val>
            <c:numRef>
              <c:f>Sheet1!$C$31:$AE$31</c:f>
              <c:numCache>
                <c:formatCode>#,##0</c:formatCode>
                <c:ptCount val="29"/>
                <c:pt idx="0" formatCode="#,##0.00">
                  <c:v>127802484.67</c:v>
                </c:pt>
                <c:pt idx="1">
                  <c:v>11</c:v>
                </c:pt>
                <c:pt idx="2" formatCode="0.000">
                  <c:v>0.26797522890824577</c:v>
                </c:pt>
                <c:pt idx="6" formatCode="0.000">
                  <c:v>0.1218069222310208</c:v>
                </c:pt>
                <c:pt idx="7" formatCode="0.000">
                  <c:v>0.14616830667722494</c:v>
                </c:pt>
              </c:numCache>
            </c:numRef>
          </c:val>
        </c:ser>
        <c:ser>
          <c:idx val="25"/>
          <c:order val="25"/>
          <c:tx>
            <c:strRef>
              <c:f>Sheet1!$A$32:$B$32</c:f>
              <c:strCache>
                <c:ptCount val="1"/>
                <c:pt idx="0">
                  <c:v>H Pekerjaan Finishing</c:v>
                </c:pt>
              </c:strCache>
            </c:strRef>
          </c:tx>
          <c:val>
            <c:numRef>
              <c:f>Sheet1!$C$32:$AE$32</c:f>
              <c:numCache>
                <c:formatCode>#,##0</c:formatCode>
                <c:ptCount val="29"/>
              </c:numCache>
            </c:numRef>
          </c:val>
        </c:ser>
        <c:ser>
          <c:idx val="26"/>
          <c:order val="26"/>
          <c:tx>
            <c:strRef>
              <c:f>Sheet1!$A$33:$B$33</c:f>
              <c:strCache>
                <c:ptCount val="1"/>
                <c:pt idx="0">
                  <c:v>1 Pekerjaan Pembersihan Akhir</c:v>
                </c:pt>
              </c:strCache>
            </c:strRef>
          </c:tx>
          <c:val>
            <c:numRef>
              <c:f>Sheet1!$C$33:$AE$33</c:f>
              <c:numCache>
                <c:formatCode>#,##0</c:formatCode>
                <c:ptCount val="29"/>
                <c:pt idx="0" formatCode="#,##0.00_);[Red]\(#,##0.00\)">
                  <c:v>20000000</c:v>
                </c:pt>
                <c:pt idx="1">
                  <c:v>7</c:v>
                </c:pt>
                <c:pt idx="2" formatCode="0.000">
                  <c:v>4.1935840230365964E-2</c:v>
                </c:pt>
                <c:pt idx="26" formatCode="0.000">
                  <c:v>1.7972502955871127E-2</c:v>
                </c:pt>
                <c:pt idx="27" formatCode="0.000">
                  <c:v>2.3963337274494834E-2</c:v>
                </c:pt>
              </c:numCache>
            </c:numRef>
          </c:val>
        </c:ser>
        <c:ser>
          <c:idx val="27"/>
          <c:order val="27"/>
          <c:tx>
            <c:strRef>
              <c:f>Sheet1!$A$34:$B$34</c:f>
              <c:strCache>
                <c:ptCount val="1"/>
                <c:pt idx="0">
                  <c:v>2 Pekerjaan Demobilisasi</c:v>
                </c:pt>
              </c:strCache>
            </c:strRef>
          </c:tx>
          <c:val>
            <c:numRef>
              <c:f>Sheet1!$C$34:$AE$34</c:f>
              <c:numCache>
                <c:formatCode>#,##0</c:formatCode>
                <c:ptCount val="29"/>
                <c:pt idx="0" formatCode="#,##0.00_);[Red]\(#,##0.00\)">
                  <c:v>10862100.23</c:v>
                </c:pt>
                <c:pt idx="1">
                  <c:v>10</c:v>
                </c:pt>
                <c:pt idx="2" formatCode="0.000">
                  <c:v>2.2775564990575072E-2</c:v>
                </c:pt>
                <c:pt idx="22" formatCode="0.000">
                  <c:v>1.1387782495287536E-2</c:v>
                </c:pt>
                <c:pt idx="23" formatCode="0.000">
                  <c:v>1.1387782495287536E-2</c:v>
                </c:pt>
              </c:numCache>
            </c:numRef>
          </c:val>
        </c:ser>
        <c:axId val="60106240"/>
        <c:axId val="60107776"/>
      </c:barChart>
      <c:catAx>
        <c:axId val="60106240"/>
        <c:scaling>
          <c:orientation val="minMax"/>
        </c:scaling>
        <c:axPos val="b"/>
        <c:tickLblPos val="nextTo"/>
        <c:crossAx val="60107776"/>
        <c:crosses val="autoZero"/>
        <c:auto val="1"/>
        <c:lblAlgn val="ctr"/>
        <c:lblOffset val="100"/>
      </c:catAx>
      <c:valAx>
        <c:axId val="60107776"/>
        <c:scaling>
          <c:orientation val="minMax"/>
        </c:scaling>
        <c:axPos val="l"/>
        <c:majorGridlines/>
        <c:numFmt formatCode="General" sourceLinked="1"/>
        <c:tickLblPos val="nextTo"/>
        <c:crossAx val="60106240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/>
      <c:barChart>
        <c:barDir val="col"/>
        <c:grouping val="clustered"/>
        <c:ser>
          <c:idx val="0"/>
          <c:order val="0"/>
          <c:tx>
            <c:strRef>
              <c:f>Sheet1!$A$7:$B$7</c:f>
              <c:strCache>
                <c:ptCount val="1"/>
                <c:pt idx="0">
                  <c:v>No Kegiatan</c:v>
                </c:pt>
              </c:strCache>
            </c:strRef>
          </c:tx>
          <c:val>
            <c:numRef>
              <c:f>Sheet1!$C$7:$AE$7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Sheet1!$A$8:$B$8</c:f>
              <c:strCache>
                <c:ptCount val="1"/>
                <c:pt idx="0">
                  <c:v>No Kegiatan</c:v>
                </c:pt>
              </c:strCache>
            </c:strRef>
          </c:tx>
          <c:val>
            <c:numRef>
              <c:f>Sheet1!$C$8:$AE$8</c:f>
              <c:numCache>
                <c:formatCode>General</c:formatCode>
                <c:ptCount val="29"/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Sheet1!$A$9:$B$9</c:f>
              <c:strCache>
                <c:ptCount val="1"/>
                <c:pt idx="0">
                  <c:v>No Kegiatan</c:v>
                </c:pt>
              </c:strCache>
            </c:strRef>
          </c:tx>
          <c:val>
            <c:numRef>
              <c:f>Sheet1!$C$9:$AE$9</c:f>
              <c:numCache>
                <c:formatCode>General</c:formatCode>
                <c:ptCount val="29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Sheet1!$A$10:$B$10</c:f>
              <c:strCache>
                <c:ptCount val="1"/>
                <c:pt idx="0">
                  <c:v>A Pekerjaan Persiapan</c:v>
                </c:pt>
              </c:strCache>
            </c:strRef>
          </c:tx>
          <c:val>
            <c:numRef>
              <c:f>Sheet1!$C$10:$AE$10</c:f>
              <c:numCache>
                <c:formatCode>#,##0</c:formatCode>
                <c:ptCount val="29"/>
              </c:numCache>
            </c:numRef>
          </c:val>
        </c:ser>
        <c:ser>
          <c:idx val="4"/>
          <c:order val="4"/>
          <c:tx>
            <c:strRef>
              <c:f>Sheet1!$A$11:$B$11</c:f>
              <c:strCache>
                <c:ptCount val="1"/>
                <c:pt idx="0">
                  <c:v>1 Mobilisasi</c:v>
                </c:pt>
              </c:strCache>
            </c:strRef>
          </c:tx>
          <c:val>
            <c:numRef>
              <c:f>Sheet1!$C$11:$AE$11</c:f>
              <c:numCache>
                <c:formatCode>#,##0</c:formatCode>
                <c:ptCount val="29"/>
                <c:pt idx="0" formatCode="#,##0.00_);[Red]\(#,##0.00\)">
                  <c:v>90912100.230000004</c:v>
                </c:pt>
                <c:pt idx="1">
                  <c:v>10</c:v>
                </c:pt>
                <c:pt idx="2" formatCode="0.000">
                  <c:v>0.19062376551261484</c:v>
                </c:pt>
                <c:pt idx="4" formatCode="0.000">
                  <c:v>5.7187129653784446E-2</c:v>
                </c:pt>
                <c:pt idx="5" formatCode="0.000">
                  <c:v>0.11437425930756889</c:v>
                </c:pt>
                <c:pt idx="6" formatCode="0.000">
                  <c:v>1.9062376551261487E-2</c:v>
                </c:pt>
              </c:numCache>
            </c:numRef>
          </c:val>
        </c:ser>
        <c:ser>
          <c:idx val="5"/>
          <c:order val="5"/>
          <c:tx>
            <c:strRef>
              <c:f>Sheet1!$A$12:$B$12</c:f>
              <c:strCache>
                <c:ptCount val="1"/>
                <c:pt idx="0">
                  <c:v>2 Pengukuran</c:v>
                </c:pt>
              </c:strCache>
            </c:strRef>
          </c:tx>
          <c:val>
            <c:numRef>
              <c:f>Sheet1!$C$12:$AE$12</c:f>
              <c:numCache>
                <c:formatCode>#,##0</c:formatCode>
                <c:ptCount val="29"/>
                <c:pt idx="0" formatCode="#,##0.00_);[Red]\(#,##0.00\)">
                  <c:v>4533870</c:v>
                </c:pt>
                <c:pt idx="1">
                  <c:v>7</c:v>
                </c:pt>
                <c:pt idx="2" formatCode="0.000">
                  <c:v>9.5065823972624672E-3</c:v>
                </c:pt>
                <c:pt idx="4" formatCode="0.000">
                  <c:v>4.0742495988267714E-3</c:v>
                </c:pt>
                <c:pt idx="5" formatCode="0.000">
                  <c:v>5.4323327984356949E-3</c:v>
                </c:pt>
              </c:numCache>
            </c:numRef>
          </c:val>
        </c:ser>
        <c:ser>
          <c:idx val="6"/>
          <c:order val="6"/>
          <c:tx>
            <c:strRef>
              <c:f>Sheet1!$A$13:$B$13</c:f>
              <c:strCache>
                <c:ptCount val="1"/>
                <c:pt idx="0">
                  <c:v>3 Pembersihan dan Striping/Krosekan</c:v>
                </c:pt>
              </c:strCache>
            </c:strRef>
          </c:tx>
          <c:val>
            <c:numRef>
              <c:f>Sheet1!$C$13:$AE$13</c:f>
              <c:numCache>
                <c:formatCode>#,##0</c:formatCode>
                <c:ptCount val="29"/>
                <c:pt idx="0" formatCode="#,##0.00_);[Red]\(#,##0.00\)">
                  <c:v>323177167.5</c:v>
                </c:pt>
                <c:pt idx="1">
                  <c:v>9</c:v>
                </c:pt>
                <c:pt idx="2" formatCode="0.000">
                  <c:v>0.67763530311911102</c:v>
                </c:pt>
                <c:pt idx="3" formatCode="0.000">
                  <c:v>0.45175686874607401</c:v>
                </c:pt>
                <c:pt idx="4" formatCode="0.000">
                  <c:v>0.22587843437303701</c:v>
                </c:pt>
              </c:numCache>
            </c:numRef>
          </c:val>
        </c:ser>
        <c:ser>
          <c:idx val="7"/>
          <c:order val="7"/>
          <c:tx>
            <c:strRef>
              <c:f>Sheet1!$A$14:$B$14</c:f>
              <c:strCache>
                <c:ptCount val="1"/>
                <c:pt idx="0">
                  <c:v>4 Pembuatan Direksi Keet</c:v>
                </c:pt>
              </c:strCache>
            </c:strRef>
          </c:tx>
          <c:val>
            <c:numRef>
              <c:f>Sheet1!$C$14:$AE$14</c:f>
              <c:numCache>
                <c:formatCode>#,##0</c:formatCode>
                <c:ptCount val="29"/>
                <c:pt idx="0" formatCode="#,##0.00_);[Red]\(#,##0.00\)">
                  <c:v>20801260.199999999</c:v>
                </c:pt>
                <c:pt idx="1">
                  <c:v>2</c:v>
                </c:pt>
                <c:pt idx="2" formatCode="0.000">
                  <c:v>4.3615916216873517E-2</c:v>
                </c:pt>
                <c:pt idx="4" formatCode="0.000">
                  <c:v>4.3615916216873517E-2</c:v>
                </c:pt>
              </c:numCache>
            </c:numRef>
          </c:val>
        </c:ser>
        <c:ser>
          <c:idx val="8"/>
          <c:order val="8"/>
          <c:tx>
            <c:strRef>
              <c:f>Sheet1!$A$15:$B$15</c:f>
              <c:strCache>
                <c:ptCount val="1"/>
                <c:pt idx="0">
                  <c:v>B Pekerjaan Drainase</c:v>
                </c:pt>
              </c:strCache>
            </c:strRef>
          </c:tx>
          <c:val>
            <c:numRef>
              <c:f>Sheet1!$C$15:$AE$15</c:f>
              <c:numCache>
                <c:formatCode>#,##0</c:formatCode>
                <c:ptCount val="29"/>
              </c:numCache>
            </c:numRef>
          </c:val>
        </c:ser>
        <c:ser>
          <c:idx val="9"/>
          <c:order val="9"/>
          <c:tx>
            <c:strRef>
              <c:f>Sheet1!$A$16:$B$16</c:f>
              <c:strCache>
                <c:ptCount val="1"/>
                <c:pt idx="0">
                  <c:v>1 Pekerjaan galian struktur drainase</c:v>
                </c:pt>
              </c:strCache>
            </c:strRef>
          </c:tx>
          <c:val>
            <c:numRef>
              <c:f>Sheet1!$C$16:$AE$16</c:f>
              <c:numCache>
                <c:formatCode>#,##0</c:formatCode>
                <c:ptCount val="29"/>
                <c:pt idx="0" formatCode="#,##0.00">
                  <c:v>366354765.37</c:v>
                </c:pt>
                <c:pt idx="1">
                  <c:v>10</c:v>
                </c:pt>
                <c:pt idx="2" formatCode="0.000">
                  <c:v>0.76816974540947647</c:v>
                </c:pt>
                <c:pt idx="9" formatCode="0.000">
                  <c:v>0.38408487270473823</c:v>
                </c:pt>
                <c:pt idx="10" formatCode="0.000">
                  <c:v>0.38408487270473823</c:v>
                </c:pt>
              </c:numCache>
            </c:numRef>
          </c:val>
        </c:ser>
        <c:ser>
          <c:idx val="10"/>
          <c:order val="10"/>
          <c:tx>
            <c:strRef>
              <c:f>Sheet1!$A$17:$B$17</c:f>
              <c:strCache>
                <c:ptCount val="1"/>
                <c:pt idx="0">
                  <c:v>2 Pekerjaan beton K-250 drainase </c:v>
                </c:pt>
              </c:strCache>
            </c:strRef>
          </c:tx>
          <c:val>
            <c:numRef>
              <c:f>Sheet1!$C$17:$AE$17</c:f>
              <c:numCache>
                <c:formatCode>#,##0</c:formatCode>
                <c:ptCount val="29"/>
                <c:pt idx="0" formatCode="#,##0.00">
                  <c:v>8653697182</c:v>
                </c:pt>
                <c:pt idx="1">
                  <c:v>20</c:v>
                </c:pt>
                <c:pt idx="2" formatCode="0.000">
                  <c:v>18.145003121316009</c:v>
                </c:pt>
                <c:pt idx="10" formatCode="0.000">
                  <c:v>0.90725015606580051</c:v>
                </c:pt>
                <c:pt idx="11" formatCode="0.000">
                  <c:v>5.4435009363948028</c:v>
                </c:pt>
                <c:pt idx="12" formatCode="0.000">
                  <c:v>5.4435009363948028</c:v>
                </c:pt>
                <c:pt idx="13" formatCode="0.000">
                  <c:v>5.4435009363948028</c:v>
                </c:pt>
                <c:pt idx="14" formatCode="0.000">
                  <c:v>0.90725015606580051</c:v>
                </c:pt>
              </c:numCache>
            </c:numRef>
          </c:val>
        </c:ser>
        <c:ser>
          <c:idx val="11"/>
          <c:order val="11"/>
          <c:tx>
            <c:strRef>
              <c:f>Sheet1!$A$18:$B$18</c:f>
              <c:strCache>
                <c:ptCount val="1"/>
                <c:pt idx="0">
                  <c:v>C Pekerjaan Tanah</c:v>
                </c:pt>
              </c:strCache>
            </c:strRef>
          </c:tx>
          <c:val>
            <c:numRef>
              <c:f>Sheet1!$C$18:$AE$18</c:f>
              <c:numCache>
                <c:formatCode>#,##0</c:formatCode>
                <c:ptCount val="29"/>
              </c:numCache>
            </c:numRef>
          </c:val>
        </c:ser>
        <c:ser>
          <c:idx val="12"/>
          <c:order val="12"/>
          <c:tx>
            <c:strRef>
              <c:f>Sheet1!$A$19:$B$19</c:f>
              <c:strCache>
                <c:ptCount val="1"/>
                <c:pt idx="0">
                  <c:v>1 Pekerjaan galian </c:v>
                </c:pt>
              </c:strCache>
            </c:strRef>
          </c:tx>
          <c:val>
            <c:numRef>
              <c:f>Sheet1!$C$19:$AE$19</c:f>
              <c:numCache>
                <c:formatCode>#,##0</c:formatCode>
                <c:ptCount val="29"/>
                <c:pt idx="0" formatCode="#,##0.00_);[Red]\(#,##0.00\)">
                  <c:v>4020946159.04</c:v>
                </c:pt>
                <c:pt idx="1">
                  <c:v>73</c:v>
                </c:pt>
                <c:pt idx="2" formatCode="0.000">
                  <c:v>8.4310877850202566</c:v>
                </c:pt>
                <c:pt idx="6" formatCode="0.000">
                  <c:v>0.69296611931673335</c:v>
                </c:pt>
                <c:pt idx="7" formatCode="0.000">
                  <c:v>0.69296611931673335</c:v>
                </c:pt>
                <c:pt idx="8" formatCode="0.000">
                  <c:v>0.69296611931673335</c:v>
                </c:pt>
                <c:pt idx="9" formatCode="0.000">
                  <c:v>0.69296611931673335</c:v>
                </c:pt>
                <c:pt idx="10" formatCode="0.000">
                  <c:v>0.69296611931673335</c:v>
                </c:pt>
                <c:pt idx="11" formatCode="0.000">
                  <c:v>0.69296611931673335</c:v>
                </c:pt>
                <c:pt idx="12" formatCode="0.000">
                  <c:v>0.69296611931673335</c:v>
                </c:pt>
                <c:pt idx="13" formatCode="0.000">
                  <c:v>0.69296611931673335</c:v>
                </c:pt>
                <c:pt idx="14" formatCode="0.000">
                  <c:v>0.69296611931673335</c:v>
                </c:pt>
                <c:pt idx="15" formatCode="0.000">
                  <c:v>0.69296611931673335</c:v>
                </c:pt>
                <c:pt idx="16" formatCode="0.000">
                  <c:v>0.69296611931673335</c:v>
                </c:pt>
                <c:pt idx="17" formatCode="0.000">
                  <c:v>0.69296611931673335</c:v>
                </c:pt>
                <c:pt idx="18" formatCode="0.000">
                  <c:v>0.11549435321945556</c:v>
                </c:pt>
              </c:numCache>
            </c:numRef>
          </c:val>
        </c:ser>
        <c:ser>
          <c:idx val="13"/>
          <c:order val="13"/>
          <c:tx>
            <c:strRef>
              <c:f>Sheet1!$A$20:$B$20</c:f>
              <c:strCache>
                <c:ptCount val="1"/>
                <c:pt idx="0">
                  <c:v>2 Pekerjaan Timbunan</c:v>
                </c:pt>
              </c:strCache>
            </c:strRef>
          </c:tx>
          <c:val>
            <c:numRef>
              <c:f>Sheet1!$C$20:$AE$20</c:f>
              <c:numCache>
                <c:formatCode>#,##0</c:formatCode>
                <c:ptCount val="29"/>
                <c:pt idx="0" formatCode="#,##0.00_);[Red]\(#,##0.00\)">
                  <c:v>11216915582.9</c:v>
                </c:pt>
                <c:pt idx="1">
                  <c:v>80</c:v>
                </c:pt>
                <c:pt idx="2" formatCode="0.000">
                  <c:v>23.519538988099836</c:v>
                </c:pt>
                <c:pt idx="6" formatCode="0.000">
                  <c:v>1.7639654241074876</c:v>
                </c:pt>
                <c:pt idx="7" formatCode="0.000">
                  <c:v>1.7639654241074876</c:v>
                </c:pt>
                <c:pt idx="8" formatCode="0.000">
                  <c:v>1.7639654241074876</c:v>
                </c:pt>
                <c:pt idx="9" formatCode="0.000">
                  <c:v>1.7639654241074876</c:v>
                </c:pt>
                <c:pt idx="10" formatCode="0.000">
                  <c:v>1.7639654241074876</c:v>
                </c:pt>
                <c:pt idx="11" formatCode="0.000">
                  <c:v>1.7639654241074876</c:v>
                </c:pt>
                <c:pt idx="12" formatCode="0.000">
                  <c:v>1.7639654241074876</c:v>
                </c:pt>
                <c:pt idx="13" formatCode="0.000">
                  <c:v>1.7639654241074876</c:v>
                </c:pt>
                <c:pt idx="14" formatCode="0.000">
                  <c:v>1.7639654241074876</c:v>
                </c:pt>
                <c:pt idx="15" formatCode="0.000">
                  <c:v>1.7639654241074876</c:v>
                </c:pt>
                <c:pt idx="16" formatCode="0.000">
                  <c:v>1.7639654241074876</c:v>
                </c:pt>
                <c:pt idx="17" formatCode="0.000">
                  <c:v>1.7639654241074876</c:v>
                </c:pt>
                <c:pt idx="18" formatCode="0.000">
                  <c:v>1.7639654241074876</c:v>
                </c:pt>
                <c:pt idx="19" formatCode="0.000">
                  <c:v>0.58798847470249593</c:v>
                </c:pt>
              </c:numCache>
            </c:numRef>
          </c:val>
        </c:ser>
        <c:ser>
          <c:idx val="14"/>
          <c:order val="14"/>
          <c:tx>
            <c:strRef>
              <c:f>Sheet1!$A$21:$B$21</c:f>
              <c:strCache>
                <c:ptCount val="1"/>
                <c:pt idx="0">
                  <c:v>3 Pekerjaan Penyiapan Badan Jalan</c:v>
                </c:pt>
              </c:strCache>
            </c:strRef>
          </c:tx>
          <c:val>
            <c:numRef>
              <c:f>Sheet1!$C$21:$AE$21</c:f>
              <c:numCache>
                <c:formatCode>#,##0</c:formatCode>
                <c:ptCount val="29"/>
                <c:pt idx="0" formatCode="#,##0.00">
                  <c:v>97719270</c:v>
                </c:pt>
                <c:pt idx="1">
                  <c:v>9</c:v>
                </c:pt>
                <c:pt idx="2" formatCode="0.000">
                  <c:v>0.20489698470739967</c:v>
                </c:pt>
                <c:pt idx="19" formatCode="0.000">
                  <c:v>9.1065326536622068E-2</c:v>
                </c:pt>
                <c:pt idx="20" formatCode="0.000">
                  <c:v>0.1138316581707776</c:v>
                </c:pt>
              </c:numCache>
            </c:numRef>
          </c:val>
        </c:ser>
        <c:ser>
          <c:idx val="15"/>
          <c:order val="15"/>
          <c:tx>
            <c:strRef>
              <c:f>Sheet1!$A$22:$B$22</c:f>
              <c:strCache>
                <c:ptCount val="1"/>
                <c:pt idx="0">
                  <c:v>D Pekerjaan Berbutir</c:v>
                </c:pt>
              </c:strCache>
            </c:strRef>
          </c:tx>
          <c:val>
            <c:numRef>
              <c:f>Sheet1!$C$22:$AE$22</c:f>
              <c:numCache>
                <c:formatCode>#,##0</c:formatCode>
                <c:ptCount val="29"/>
              </c:numCache>
            </c:numRef>
          </c:val>
        </c:ser>
        <c:ser>
          <c:idx val="16"/>
          <c:order val="16"/>
          <c:tx>
            <c:strRef>
              <c:f>Sheet1!$A$23:$B$23</c:f>
              <c:strCache>
                <c:ptCount val="1"/>
                <c:pt idx="0">
                  <c:v>1 Pekerjaan Lapis Pondasi Bawah Sirtu</c:v>
                </c:pt>
              </c:strCache>
            </c:strRef>
          </c:tx>
          <c:val>
            <c:numRef>
              <c:f>Sheet1!$C$23:$AE$23</c:f>
              <c:numCache>
                <c:formatCode>#,##0</c:formatCode>
                <c:ptCount val="29"/>
                <c:pt idx="0" formatCode="#,##0.00_);[Red]\(#,##0.00\)">
                  <c:v>2234858640</c:v>
                </c:pt>
                <c:pt idx="1">
                  <c:v>7</c:v>
                </c:pt>
                <c:pt idx="2" formatCode="0.000">
                  <c:v>4.6860337432246482</c:v>
                </c:pt>
                <c:pt idx="19" formatCode="0.000">
                  <c:v>2.6777335675569418</c:v>
                </c:pt>
                <c:pt idx="20" formatCode="0.000">
                  <c:v>2.0083001756677064</c:v>
                </c:pt>
              </c:numCache>
            </c:numRef>
          </c:val>
        </c:ser>
        <c:ser>
          <c:idx val="17"/>
          <c:order val="17"/>
          <c:tx>
            <c:strRef>
              <c:f>Sheet1!$A$24:$B$24</c:f>
              <c:strCache>
                <c:ptCount val="1"/>
                <c:pt idx="0">
                  <c:v>E Pekerjaan Bahu Jalan</c:v>
                </c:pt>
              </c:strCache>
            </c:strRef>
          </c:tx>
          <c:val>
            <c:numRef>
              <c:f>Sheet1!$C$24:$AE$24</c:f>
              <c:numCache>
                <c:formatCode>#,##0</c:formatCode>
                <c:ptCount val="29"/>
              </c:numCache>
            </c:numRef>
          </c:val>
        </c:ser>
        <c:ser>
          <c:idx val="18"/>
          <c:order val="18"/>
          <c:tx>
            <c:strRef>
              <c:f>Sheet1!$A$25:$B$25</c:f>
              <c:strCache>
                <c:ptCount val="1"/>
                <c:pt idx="0">
                  <c:v>1 Pekerjaan Perkerasan Bahu Jalan</c:v>
                </c:pt>
              </c:strCache>
            </c:strRef>
          </c:tx>
          <c:val>
            <c:numRef>
              <c:f>Sheet1!$C$25:$AE$25</c:f>
              <c:numCache>
                <c:formatCode>#,##0</c:formatCode>
                <c:ptCount val="29"/>
                <c:pt idx="0" formatCode="#,##0.00">
                  <c:v>2492643339.3600001</c:v>
                </c:pt>
                <c:pt idx="1">
                  <c:v>8</c:v>
                </c:pt>
                <c:pt idx="2" formatCode="0.000">
                  <c:v>5.2265546415343431</c:v>
                </c:pt>
                <c:pt idx="20" formatCode="0.000">
                  <c:v>0.65331933019179289</c:v>
                </c:pt>
                <c:pt idx="21" formatCode="0.000">
                  <c:v>3.9199159811507576</c:v>
                </c:pt>
                <c:pt idx="22" formatCode="0.000">
                  <c:v>0.65331933019179289</c:v>
                </c:pt>
              </c:numCache>
            </c:numRef>
          </c:val>
        </c:ser>
        <c:ser>
          <c:idx val="19"/>
          <c:order val="19"/>
          <c:tx>
            <c:strRef>
              <c:f>Sheet1!$A$26:$B$26</c:f>
              <c:strCache>
                <c:ptCount val="1"/>
                <c:pt idx="0">
                  <c:v>F Pekerjaan Perkerasan Kaku</c:v>
                </c:pt>
              </c:strCache>
            </c:strRef>
          </c:tx>
          <c:val>
            <c:numRef>
              <c:f>Sheet1!$C$26:$AE$26</c:f>
              <c:numCache>
                <c:formatCode>#,##0</c:formatCode>
                <c:ptCount val="29"/>
              </c:numCache>
            </c:numRef>
          </c:val>
        </c:ser>
        <c:ser>
          <c:idx val="20"/>
          <c:order val="20"/>
          <c:tx>
            <c:strRef>
              <c:f>Sheet1!$A$27:$B$27</c:f>
              <c:strCache>
                <c:ptCount val="1"/>
                <c:pt idx="0">
                  <c:v>1 Pekerjaan Perkerasan Beton Semen</c:v>
                </c:pt>
              </c:strCache>
            </c:strRef>
          </c:tx>
          <c:val>
            <c:numRef>
              <c:f>Sheet1!$C$27:$AE$27</c:f>
              <c:numCache>
                <c:formatCode>#,##0</c:formatCode>
                <c:ptCount val="29"/>
                <c:pt idx="0" formatCode="#,##0.00_);[Red]\(#,##0.00\)">
                  <c:v>17890749135</c:v>
                </c:pt>
                <c:pt idx="1">
                  <c:v>26</c:v>
                </c:pt>
                <c:pt idx="2" formatCode="0.000">
                  <c:v>37.513179866345901</c:v>
                </c:pt>
                <c:pt idx="22" formatCode="0.000">
                  <c:v>7.2140730512203657</c:v>
                </c:pt>
                <c:pt idx="23" formatCode="0.000">
                  <c:v>8.6568876614644399</c:v>
                </c:pt>
                <c:pt idx="24" formatCode="0.000">
                  <c:v>8.6568876614644399</c:v>
                </c:pt>
                <c:pt idx="25" formatCode="0.000">
                  <c:v>8.6568876614644399</c:v>
                </c:pt>
                <c:pt idx="26" formatCode="0.000">
                  <c:v>4.3284438307322199</c:v>
                </c:pt>
              </c:numCache>
            </c:numRef>
          </c:val>
        </c:ser>
        <c:ser>
          <c:idx val="21"/>
          <c:order val="21"/>
          <c:tx>
            <c:strRef>
              <c:f>Sheet1!$A$28:$B$28</c:f>
              <c:strCache>
                <c:ptCount val="1"/>
                <c:pt idx="0">
                  <c:v>G Pekerjaan Bangunan Pelengkap</c:v>
                </c:pt>
              </c:strCache>
            </c:strRef>
          </c:tx>
          <c:val>
            <c:numRef>
              <c:f>Sheet1!$C$28:$AE$28</c:f>
              <c:numCache>
                <c:formatCode>#,##0</c:formatCode>
                <c:ptCount val="29"/>
              </c:numCache>
            </c:numRef>
          </c:val>
        </c:ser>
        <c:ser>
          <c:idx val="22"/>
          <c:order val="22"/>
          <c:tx>
            <c:strRef>
              <c:f>Sheet1!$A$29:$B$29</c:f>
              <c:strCache>
                <c:ptCount val="1"/>
                <c:pt idx="0">
                  <c:v>1 Pekerjaan galian struktur Box culvert</c:v>
                </c:pt>
              </c:strCache>
            </c:strRef>
          </c:tx>
          <c:val>
            <c:numRef>
              <c:f>Sheet1!$C$29:$AE$29</c:f>
              <c:numCache>
                <c:formatCode>#,##0</c:formatCode>
                <c:ptCount val="29"/>
                <c:pt idx="0" formatCode="#,##0.00_);[Red]\(#,##0.00\)">
                  <c:v>8034979.8399999999</c:v>
                </c:pt>
                <c:pt idx="1">
                  <c:v>4</c:v>
                </c:pt>
                <c:pt idx="2" formatCode="0.000">
                  <c:v>1.6847681541222573E-2</c:v>
                </c:pt>
                <c:pt idx="14" formatCode="0.000">
                  <c:v>1.6847681541222573E-2</c:v>
                </c:pt>
              </c:numCache>
            </c:numRef>
          </c:val>
        </c:ser>
        <c:ser>
          <c:idx val="23"/>
          <c:order val="23"/>
          <c:tx>
            <c:strRef>
              <c:f>Sheet1!$A$30:$B$30</c:f>
              <c:strCache>
                <c:ptCount val="1"/>
                <c:pt idx="0">
                  <c:v>2 Pekerjaan pembuatan box culvert</c:v>
                </c:pt>
              </c:strCache>
            </c:strRef>
          </c:tx>
          <c:val>
            <c:numRef>
              <c:f>Sheet1!$C$30:$AE$30</c:f>
              <c:numCache>
                <c:formatCode>#,##0</c:formatCode>
                <c:ptCount val="29"/>
                <c:pt idx="0" formatCode="#,##0.00">
                  <c:v>111894379.67</c:v>
                </c:pt>
                <c:pt idx="1">
                  <c:v>7</c:v>
                </c:pt>
                <c:pt idx="2" formatCode="0.000">
                  <c:v>0.23461924142585147</c:v>
                </c:pt>
                <c:pt idx="8" formatCode="0.000">
                  <c:v>0.20110220693644409</c:v>
                </c:pt>
                <c:pt idx="9" formatCode="0.000">
                  <c:v>3.3517034489407349E-2</c:v>
                </c:pt>
              </c:numCache>
            </c:numRef>
          </c:val>
        </c:ser>
        <c:ser>
          <c:idx val="24"/>
          <c:order val="24"/>
          <c:tx>
            <c:strRef>
              <c:f>Sheet1!$A$31:$B$31</c:f>
              <c:strCache>
                <c:ptCount val="1"/>
                <c:pt idx="0">
                  <c:v>3 Pekerjaan pembesian box culvert</c:v>
                </c:pt>
              </c:strCache>
            </c:strRef>
          </c:tx>
          <c:val>
            <c:numRef>
              <c:f>Sheet1!$C$31:$AE$31</c:f>
              <c:numCache>
                <c:formatCode>#,##0</c:formatCode>
                <c:ptCount val="29"/>
                <c:pt idx="0" formatCode="#,##0.00">
                  <c:v>127802484.67</c:v>
                </c:pt>
                <c:pt idx="1">
                  <c:v>11</c:v>
                </c:pt>
                <c:pt idx="2" formatCode="0.000">
                  <c:v>0.26797522890824577</c:v>
                </c:pt>
                <c:pt idx="6" formatCode="0.000">
                  <c:v>0.1218069222310208</c:v>
                </c:pt>
                <c:pt idx="7" formatCode="0.000">
                  <c:v>0.14616830667722494</c:v>
                </c:pt>
              </c:numCache>
            </c:numRef>
          </c:val>
        </c:ser>
        <c:ser>
          <c:idx val="25"/>
          <c:order val="25"/>
          <c:tx>
            <c:strRef>
              <c:f>Sheet1!$A$32:$B$32</c:f>
              <c:strCache>
                <c:ptCount val="1"/>
                <c:pt idx="0">
                  <c:v>H Pekerjaan Finishing</c:v>
                </c:pt>
              </c:strCache>
            </c:strRef>
          </c:tx>
          <c:val>
            <c:numRef>
              <c:f>Sheet1!$C$32:$AE$32</c:f>
              <c:numCache>
                <c:formatCode>#,##0</c:formatCode>
                <c:ptCount val="29"/>
              </c:numCache>
            </c:numRef>
          </c:val>
        </c:ser>
        <c:ser>
          <c:idx val="26"/>
          <c:order val="26"/>
          <c:tx>
            <c:strRef>
              <c:f>Sheet1!$A$33:$B$33</c:f>
              <c:strCache>
                <c:ptCount val="1"/>
                <c:pt idx="0">
                  <c:v>1 Pekerjaan Pembersihan Akhir</c:v>
                </c:pt>
              </c:strCache>
            </c:strRef>
          </c:tx>
          <c:val>
            <c:numRef>
              <c:f>Sheet1!$C$33:$AE$33</c:f>
              <c:numCache>
                <c:formatCode>#,##0</c:formatCode>
                <c:ptCount val="29"/>
                <c:pt idx="0" formatCode="#,##0.00_);[Red]\(#,##0.00\)">
                  <c:v>20000000</c:v>
                </c:pt>
                <c:pt idx="1">
                  <c:v>7</c:v>
                </c:pt>
                <c:pt idx="2" formatCode="0.000">
                  <c:v>4.1935840230365964E-2</c:v>
                </c:pt>
                <c:pt idx="26" formatCode="0.000">
                  <c:v>1.7972502955871127E-2</c:v>
                </c:pt>
                <c:pt idx="27" formatCode="0.000">
                  <c:v>2.3963337274494834E-2</c:v>
                </c:pt>
              </c:numCache>
            </c:numRef>
          </c:val>
        </c:ser>
        <c:ser>
          <c:idx val="27"/>
          <c:order val="27"/>
          <c:tx>
            <c:strRef>
              <c:f>Sheet1!$A$34:$B$34</c:f>
              <c:strCache>
                <c:ptCount val="1"/>
                <c:pt idx="0">
                  <c:v>2 Pekerjaan Demobilisasi</c:v>
                </c:pt>
              </c:strCache>
            </c:strRef>
          </c:tx>
          <c:val>
            <c:numRef>
              <c:f>Sheet1!$C$34:$AE$34</c:f>
              <c:numCache>
                <c:formatCode>#,##0</c:formatCode>
                <c:ptCount val="29"/>
                <c:pt idx="0" formatCode="#,##0.00_);[Red]\(#,##0.00\)">
                  <c:v>10862100.23</c:v>
                </c:pt>
                <c:pt idx="1">
                  <c:v>10</c:v>
                </c:pt>
                <c:pt idx="2" formatCode="0.000">
                  <c:v>2.2775564990575072E-2</c:v>
                </c:pt>
                <c:pt idx="22" formatCode="0.000">
                  <c:v>1.1387782495287536E-2</c:v>
                </c:pt>
                <c:pt idx="23" formatCode="0.000">
                  <c:v>1.1387782495287536E-2</c:v>
                </c:pt>
              </c:numCache>
            </c:numRef>
          </c:val>
        </c:ser>
        <c:axId val="62472960"/>
        <c:axId val="62474496"/>
      </c:barChart>
      <c:catAx>
        <c:axId val="62472960"/>
        <c:scaling>
          <c:orientation val="minMax"/>
        </c:scaling>
        <c:axPos val="b"/>
        <c:tickLblPos val="nextTo"/>
        <c:crossAx val="62474496"/>
        <c:crosses val="autoZero"/>
        <c:auto val="1"/>
        <c:lblAlgn val="ctr"/>
        <c:lblOffset val="100"/>
      </c:catAx>
      <c:valAx>
        <c:axId val="62474496"/>
        <c:scaling>
          <c:orientation val="minMax"/>
        </c:scaling>
        <c:axPos val="l"/>
        <c:majorGridlines/>
        <c:numFmt formatCode="General" sourceLinked="1"/>
        <c:tickLblPos val="nextTo"/>
        <c:crossAx val="62472960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/>
      <c:lineChart>
        <c:grouping val="standard"/>
        <c:ser>
          <c:idx val="0"/>
          <c:order val="0"/>
          <c:val>
            <c:numRef>
              <c:f>Sheet1!$F$38:$AD$38</c:f>
              <c:numCache>
                <c:formatCode>0.000</c:formatCode>
                <c:ptCount val="25"/>
                <c:pt idx="0">
                  <c:v>0.45200000000000001</c:v>
                </c:pt>
                <c:pt idx="1">
                  <c:v>0.78275572984252173</c:v>
                </c:pt>
                <c:pt idx="2">
                  <c:v>0.90256232194852637</c:v>
                </c:pt>
                <c:pt idx="3">
                  <c:v>3.5003631641550292</c:v>
                </c:pt>
                <c:pt idx="4">
                  <c:v>6.1034630142564748</c:v>
                </c:pt>
                <c:pt idx="5">
                  <c:v>8.7614967646171404</c:v>
                </c:pt>
                <c:pt idx="6">
                  <c:v>11.636030215235508</c:v>
                </c:pt>
                <c:pt idx="7">
                  <c:v>15.384296787430268</c:v>
                </c:pt>
                <c:pt idx="8">
                  <c:v>23.28472926724929</c:v>
                </c:pt>
                <c:pt idx="9">
                  <c:v>31.185161747068314</c:v>
                </c:pt>
                <c:pt idx="10">
                  <c:v>39.085594226887338</c:v>
                </c:pt>
                <c:pt idx="11">
                  <c:v>42.466623607918578</c:v>
                </c:pt>
                <c:pt idx="12">
                  <c:v>44.923555151342796</c:v>
                </c:pt>
                <c:pt idx="13">
                  <c:v>47.380486694767015</c:v>
                </c:pt>
                <c:pt idx="14">
                  <c:v>49.837418238191233</c:v>
                </c:pt>
                <c:pt idx="15">
                  <c:v>51.716878015518176</c:v>
                </c:pt>
                <c:pt idx="16">
                  <c:v>55.073665384314239</c:v>
                </c:pt>
                <c:pt idx="17">
                  <c:v>57.849116548344519</c:v>
                </c:pt>
                <c:pt idx="18">
                  <c:v>61.769032529495277</c:v>
                </c:pt>
                <c:pt idx="19">
                  <c:v>69.647812693402727</c:v>
                </c:pt>
                <c:pt idx="20">
                  <c:v>78.316088137362456</c:v>
                </c:pt>
                <c:pt idx="21">
                  <c:v>86.972975798826894</c:v>
                </c:pt>
                <c:pt idx="22">
                  <c:v>95.629863460291332</c:v>
                </c:pt>
                <c:pt idx="23">
                  <c:v>99.97627979397943</c:v>
                </c:pt>
                <c:pt idx="24">
                  <c:v>100.00024313125392</c:v>
                </c:pt>
              </c:numCache>
            </c:numRef>
          </c:val>
        </c:ser>
        <c:marker val="1"/>
        <c:axId val="35068544"/>
        <c:axId val="35103104"/>
      </c:lineChart>
      <c:catAx>
        <c:axId val="35068544"/>
        <c:scaling>
          <c:orientation val="minMax"/>
        </c:scaling>
        <c:axPos val="b"/>
        <c:tickLblPos val="nextTo"/>
        <c:crossAx val="35103104"/>
        <c:crosses val="autoZero"/>
        <c:auto val="1"/>
        <c:lblAlgn val="ctr"/>
        <c:lblOffset val="100"/>
      </c:catAx>
      <c:valAx>
        <c:axId val="35103104"/>
        <c:scaling>
          <c:orientation val="minMax"/>
        </c:scaling>
        <c:axPos val="l"/>
        <c:majorGridlines/>
        <c:numFmt formatCode="0.000" sourceLinked="1"/>
        <c:tickLblPos val="nextTo"/>
        <c:crossAx val="3506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297656</xdr:colOff>
      <xdr:row>42</xdr:row>
      <xdr:rowOff>99218</xdr:rowOff>
    </xdr:from>
    <xdr:to>
      <xdr:col>52</xdr:col>
      <xdr:colOff>545704</xdr:colOff>
      <xdr:row>60</xdr:row>
      <xdr:rowOff>23151</xdr:rowOff>
    </xdr:to>
    <xdr:sp macro="" textlink="">
      <xdr:nvSpPr>
        <xdr:cNvPr id="7" name="Freeform 6"/>
        <xdr:cNvSpPr/>
      </xdr:nvSpPr>
      <xdr:spPr>
        <a:xfrm>
          <a:off x="30956250" y="8135937"/>
          <a:ext cx="4484688" cy="3317214"/>
        </a:xfrm>
        <a:custGeom>
          <a:avLst/>
          <a:gdLst>
            <a:gd name="connsiteX0" fmla="*/ 0 w 4484688"/>
            <a:gd name="connsiteY0" fmla="*/ 3295716 h 3317214"/>
            <a:gd name="connsiteX1" fmla="*/ 198438 w 4484688"/>
            <a:gd name="connsiteY1" fmla="*/ 3285795 h 3317214"/>
            <a:gd name="connsiteX2" fmla="*/ 783828 w 4484688"/>
            <a:gd name="connsiteY2" fmla="*/ 3107201 h 3317214"/>
            <a:gd name="connsiteX3" fmla="*/ 1706563 w 4484688"/>
            <a:gd name="connsiteY3" fmla="*/ 2878998 h 3317214"/>
            <a:gd name="connsiteX4" fmla="*/ 3264297 w 4484688"/>
            <a:gd name="connsiteY4" fmla="*/ 1976107 h 3317214"/>
            <a:gd name="connsiteX5" fmla="*/ 4077891 w 4484688"/>
            <a:gd name="connsiteY5" fmla="*/ 348920 h 3317214"/>
            <a:gd name="connsiteX6" fmla="*/ 4187031 w 4484688"/>
            <a:gd name="connsiteY6" fmla="*/ 51263 h 3317214"/>
            <a:gd name="connsiteX7" fmla="*/ 4484688 w 4484688"/>
            <a:gd name="connsiteY7" fmla="*/ 41341 h 33172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4484688" h="3317214">
              <a:moveTo>
                <a:pt x="0" y="3295716"/>
              </a:moveTo>
              <a:cubicBezTo>
                <a:pt x="33900" y="3306465"/>
                <a:pt x="67800" y="3317214"/>
                <a:pt x="198438" y="3285795"/>
              </a:cubicBezTo>
              <a:cubicBezTo>
                <a:pt x="329076" y="3254376"/>
                <a:pt x="532474" y="3175001"/>
                <a:pt x="783828" y="3107201"/>
              </a:cubicBezTo>
              <a:cubicBezTo>
                <a:pt x="1035182" y="3039402"/>
                <a:pt x="1293152" y="3067514"/>
                <a:pt x="1706563" y="2878998"/>
              </a:cubicBezTo>
              <a:cubicBezTo>
                <a:pt x="2119975" y="2690482"/>
                <a:pt x="2869076" y="2397787"/>
                <a:pt x="3264297" y="1976107"/>
              </a:cubicBezTo>
              <a:cubicBezTo>
                <a:pt x="3659518" y="1554427"/>
                <a:pt x="3924102" y="669727"/>
                <a:pt x="4077891" y="348920"/>
              </a:cubicBezTo>
              <a:cubicBezTo>
                <a:pt x="4231680" y="28113"/>
                <a:pt x="4119232" y="102526"/>
                <a:pt x="4187031" y="51263"/>
              </a:cubicBezTo>
              <a:cubicBezTo>
                <a:pt x="4254830" y="0"/>
                <a:pt x="4369759" y="20670"/>
                <a:pt x="4484688" y="4134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46</xdr:col>
      <xdr:colOff>0</xdr:colOff>
      <xdr:row>47</xdr:row>
      <xdr:rowOff>0</xdr:rowOff>
    </xdr:from>
    <xdr:to>
      <xdr:col>53</xdr:col>
      <xdr:colOff>264583</xdr:colOff>
      <xdr:row>64</xdr:row>
      <xdr:rowOff>188514</xdr:rowOff>
    </xdr:to>
    <xdr:sp macro="" textlink="">
      <xdr:nvSpPr>
        <xdr:cNvPr id="13" name="Freeform 12"/>
        <xdr:cNvSpPr/>
      </xdr:nvSpPr>
      <xdr:spPr>
        <a:xfrm>
          <a:off x="31263828" y="8979297"/>
          <a:ext cx="4501224" cy="3393280"/>
        </a:xfrm>
        <a:custGeom>
          <a:avLst/>
          <a:gdLst>
            <a:gd name="connsiteX0" fmla="*/ 0 w 4501224"/>
            <a:gd name="connsiteY0" fmla="*/ 3373437 h 3393280"/>
            <a:gd name="connsiteX1" fmla="*/ 257969 w 4501224"/>
            <a:gd name="connsiteY1" fmla="*/ 3353593 h 3393280"/>
            <a:gd name="connsiteX2" fmla="*/ 1002110 w 4501224"/>
            <a:gd name="connsiteY2" fmla="*/ 3135312 h 3393280"/>
            <a:gd name="connsiteX3" fmla="*/ 2113360 w 4501224"/>
            <a:gd name="connsiteY3" fmla="*/ 2797968 h 3393280"/>
            <a:gd name="connsiteX4" fmla="*/ 3254375 w 4501224"/>
            <a:gd name="connsiteY4" fmla="*/ 2053827 h 3393280"/>
            <a:gd name="connsiteX5" fmla="*/ 3938985 w 4501224"/>
            <a:gd name="connsiteY5" fmla="*/ 823515 h 3393280"/>
            <a:gd name="connsiteX6" fmla="*/ 4187031 w 4501224"/>
            <a:gd name="connsiteY6" fmla="*/ 119062 h 3393280"/>
            <a:gd name="connsiteX7" fmla="*/ 4454922 w 4501224"/>
            <a:gd name="connsiteY7" fmla="*/ 109140 h 3393280"/>
            <a:gd name="connsiteX8" fmla="*/ 4464844 w 4501224"/>
            <a:gd name="connsiteY8" fmla="*/ 119062 h 3393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501224" h="3393280">
              <a:moveTo>
                <a:pt x="0" y="3373437"/>
              </a:moveTo>
              <a:cubicBezTo>
                <a:pt x="45475" y="3383358"/>
                <a:pt x="90951" y="3393280"/>
                <a:pt x="257969" y="3353593"/>
              </a:cubicBezTo>
              <a:cubicBezTo>
                <a:pt x="424987" y="3313906"/>
                <a:pt x="1002110" y="3135312"/>
                <a:pt x="1002110" y="3135312"/>
              </a:cubicBezTo>
              <a:cubicBezTo>
                <a:pt x="1311342" y="3042708"/>
                <a:pt x="1737982" y="2978216"/>
                <a:pt x="2113360" y="2797968"/>
              </a:cubicBezTo>
              <a:cubicBezTo>
                <a:pt x="2488738" y="2617720"/>
                <a:pt x="2950104" y="2382903"/>
                <a:pt x="3254375" y="2053827"/>
              </a:cubicBezTo>
              <a:cubicBezTo>
                <a:pt x="3558646" y="1724752"/>
                <a:pt x="3783542" y="1145976"/>
                <a:pt x="3938985" y="823515"/>
              </a:cubicBezTo>
              <a:cubicBezTo>
                <a:pt x="4094428" y="501054"/>
                <a:pt x="4101042" y="238125"/>
                <a:pt x="4187031" y="119062"/>
              </a:cubicBezTo>
              <a:cubicBezTo>
                <a:pt x="4273021" y="0"/>
                <a:pt x="4408620" y="109140"/>
                <a:pt x="4454922" y="109140"/>
              </a:cubicBezTo>
              <a:cubicBezTo>
                <a:pt x="4501224" y="109140"/>
                <a:pt x="4483034" y="114101"/>
                <a:pt x="4464844" y="11906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11</xdr:col>
      <xdr:colOff>39120</xdr:colOff>
      <xdr:row>42</xdr:row>
      <xdr:rowOff>73138</xdr:rowOff>
    </xdr:from>
    <xdr:to>
      <xdr:col>25</xdr:col>
      <xdr:colOff>333375</xdr:colOff>
      <xdr:row>62</xdr:row>
      <xdr:rowOff>11906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381000</xdr:colOff>
      <xdr:row>66</xdr:row>
      <xdr:rowOff>0</xdr:rowOff>
    </xdr:from>
    <xdr:to>
      <xdr:col>22</xdr:col>
      <xdr:colOff>107157</xdr:colOff>
      <xdr:row>79</xdr:row>
      <xdr:rowOff>185539</xdr:rowOff>
    </xdr:to>
    <xdr:sp macro="" textlink="">
      <xdr:nvSpPr>
        <xdr:cNvPr id="10" name="Freeform 9"/>
        <xdr:cNvSpPr/>
      </xdr:nvSpPr>
      <xdr:spPr>
        <a:xfrm>
          <a:off x="7637859" y="13489781"/>
          <a:ext cx="3917157" cy="2662039"/>
        </a:xfrm>
        <a:custGeom>
          <a:avLst/>
          <a:gdLst>
            <a:gd name="connsiteX0" fmla="*/ 0 w 3917157"/>
            <a:gd name="connsiteY0" fmla="*/ 2662039 h 2662039"/>
            <a:gd name="connsiteX1" fmla="*/ 404813 w 3917157"/>
            <a:gd name="connsiteY1" fmla="*/ 2644179 h 2662039"/>
            <a:gd name="connsiteX2" fmla="*/ 577453 w 3917157"/>
            <a:gd name="connsiteY2" fmla="*/ 2572742 h 2662039"/>
            <a:gd name="connsiteX3" fmla="*/ 887016 w 3917157"/>
            <a:gd name="connsiteY3" fmla="*/ 2435820 h 2662039"/>
            <a:gd name="connsiteX4" fmla="*/ 1214438 w 3917157"/>
            <a:gd name="connsiteY4" fmla="*/ 2251273 h 2662039"/>
            <a:gd name="connsiteX5" fmla="*/ 1684735 w 3917157"/>
            <a:gd name="connsiteY5" fmla="*/ 1620242 h 2662039"/>
            <a:gd name="connsiteX6" fmla="*/ 2958703 w 3917157"/>
            <a:gd name="connsiteY6" fmla="*/ 1042789 h 2662039"/>
            <a:gd name="connsiteX7" fmla="*/ 3434953 w 3917157"/>
            <a:gd name="connsiteY7" fmla="*/ 352226 h 2662039"/>
            <a:gd name="connsiteX8" fmla="*/ 3601641 w 3917157"/>
            <a:gd name="connsiteY8" fmla="*/ 114101 h 2662039"/>
            <a:gd name="connsiteX9" fmla="*/ 3756422 w 3917157"/>
            <a:gd name="connsiteY9" fmla="*/ 18851 h 2662039"/>
            <a:gd name="connsiteX10" fmla="*/ 3917157 w 3917157"/>
            <a:gd name="connsiteY10" fmla="*/ 992 h 2662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3917157" h="2662039">
              <a:moveTo>
                <a:pt x="0" y="2662039"/>
              </a:moveTo>
              <a:cubicBezTo>
                <a:pt x="154285" y="2660550"/>
                <a:pt x="308571" y="2659062"/>
                <a:pt x="404813" y="2644179"/>
              </a:cubicBezTo>
              <a:cubicBezTo>
                <a:pt x="501055" y="2629296"/>
                <a:pt x="497086" y="2607468"/>
                <a:pt x="577453" y="2572742"/>
              </a:cubicBezTo>
              <a:cubicBezTo>
                <a:pt x="657820" y="2538016"/>
                <a:pt x="780852" y="2489398"/>
                <a:pt x="887016" y="2435820"/>
              </a:cubicBezTo>
              <a:cubicBezTo>
                <a:pt x="993180" y="2382242"/>
                <a:pt x="1081485" y="2387203"/>
                <a:pt x="1214438" y="2251273"/>
              </a:cubicBezTo>
              <a:cubicBezTo>
                <a:pt x="1347391" y="2115343"/>
                <a:pt x="1394024" y="1821656"/>
                <a:pt x="1684735" y="1620242"/>
              </a:cubicBezTo>
              <a:cubicBezTo>
                <a:pt x="1975446" y="1418828"/>
                <a:pt x="2667000" y="1254125"/>
                <a:pt x="2958703" y="1042789"/>
              </a:cubicBezTo>
              <a:cubicBezTo>
                <a:pt x="3250406" y="831453"/>
                <a:pt x="3327797" y="507007"/>
                <a:pt x="3434953" y="352226"/>
              </a:cubicBezTo>
              <a:cubicBezTo>
                <a:pt x="3542109" y="197445"/>
                <a:pt x="3548063" y="169663"/>
                <a:pt x="3601641" y="114101"/>
              </a:cubicBezTo>
              <a:cubicBezTo>
                <a:pt x="3655219" y="58539"/>
                <a:pt x="3703836" y="37703"/>
                <a:pt x="3756422" y="18851"/>
              </a:cubicBezTo>
              <a:cubicBezTo>
                <a:pt x="3809008" y="0"/>
                <a:pt x="3863082" y="496"/>
                <a:pt x="3917157" y="99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7</xdr:col>
      <xdr:colOff>381000</xdr:colOff>
      <xdr:row>64</xdr:row>
      <xdr:rowOff>0</xdr:rowOff>
    </xdr:from>
    <xdr:to>
      <xdr:col>18</xdr:col>
      <xdr:colOff>101204</xdr:colOff>
      <xdr:row>78</xdr:row>
      <xdr:rowOff>35719</xdr:rowOff>
    </xdr:to>
    <xdr:sp macro="" textlink="">
      <xdr:nvSpPr>
        <xdr:cNvPr id="14" name="Freeform 13"/>
        <xdr:cNvSpPr/>
      </xdr:nvSpPr>
      <xdr:spPr>
        <a:xfrm>
          <a:off x="6113859" y="13108781"/>
          <a:ext cx="3911204" cy="2702719"/>
        </a:xfrm>
        <a:custGeom>
          <a:avLst/>
          <a:gdLst>
            <a:gd name="connsiteX0" fmla="*/ 0 w 3911204"/>
            <a:gd name="connsiteY0" fmla="*/ 2674938 h 2702719"/>
            <a:gd name="connsiteX1" fmla="*/ 410766 w 3911204"/>
            <a:gd name="connsiteY1" fmla="*/ 2633266 h 2702719"/>
            <a:gd name="connsiteX2" fmla="*/ 1202532 w 3911204"/>
            <a:gd name="connsiteY2" fmla="*/ 2258219 h 2702719"/>
            <a:gd name="connsiteX3" fmla="*/ 1684735 w 3911204"/>
            <a:gd name="connsiteY3" fmla="*/ 1621235 h 2702719"/>
            <a:gd name="connsiteX4" fmla="*/ 2809875 w 3911204"/>
            <a:gd name="connsiteY4" fmla="*/ 1133079 h 2702719"/>
            <a:gd name="connsiteX5" fmla="*/ 3446860 w 3911204"/>
            <a:gd name="connsiteY5" fmla="*/ 347266 h 2702719"/>
            <a:gd name="connsiteX6" fmla="*/ 3583782 w 3911204"/>
            <a:gd name="connsiteY6" fmla="*/ 121047 h 2702719"/>
            <a:gd name="connsiteX7" fmla="*/ 3750469 w 3911204"/>
            <a:gd name="connsiteY7" fmla="*/ 19844 h 2702719"/>
            <a:gd name="connsiteX8" fmla="*/ 3911204 w 3911204"/>
            <a:gd name="connsiteY8" fmla="*/ 1985 h 2702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911204" h="2702719">
              <a:moveTo>
                <a:pt x="0" y="2674938"/>
              </a:moveTo>
              <a:cubicBezTo>
                <a:pt x="105172" y="2688828"/>
                <a:pt x="210344" y="2702719"/>
                <a:pt x="410766" y="2633266"/>
              </a:cubicBezTo>
              <a:cubicBezTo>
                <a:pt x="611188" y="2563813"/>
                <a:pt x="990204" y="2426891"/>
                <a:pt x="1202532" y="2258219"/>
              </a:cubicBezTo>
              <a:cubicBezTo>
                <a:pt x="1414860" y="2089547"/>
                <a:pt x="1416845" y="1808758"/>
                <a:pt x="1684735" y="1621235"/>
              </a:cubicBezTo>
              <a:cubicBezTo>
                <a:pt x="1952625" y="1433712"/>
                <a:pt x="2516188" y="1345407"/>
                <a:pt x="2809875" y="1133079"/>
              </a:cubicBezTo>
              <a:cubicBezTo>
                <a:pt x="3103563" y="920751"/>
                <a:pt x="3317876" y="515938"/>
                <a:pt x="3446860" y="347266"/>
              </a:cubicBezTo>
              <a:cubicBezTo>
                <a:pt x="3575844" y="178594"/>
                <a:pt x="3533181" y="175617"/>
                <a:pt x="3583782" y="121047"/>
              </a:cubicBezTo>
              <a:cubicBezTo>
                <a:pt x="3634384" y="66477"/>
                <a:pt x="3695899" y="39688"/>
                <a:pt x="3750469" y="19844"/>
              </a:cubicBezTo>
              <a:cubicBezTo>
                <a:pt x="3805039" y="0"/>
                <a:pt x="3858121" y="992"/>
                <a:pt x="3911204" y="198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30</xdr:col>
      <xdr:colOff>1</xdr:colOff>
      <xdr:row>34</xdr:row>
      <xdr:rowOff>17009</xdr:rowOff>
    </xdr:to>
    <xdr:sp macro="" textlink="">
      <xdr:nvSpPr>
        <xdr:cNvPr id="20" name="Freeform 19"/>
        <xdr:cNvSpPr/>
      </xdr:nvSpPr>
      <xdr:spPr>
        <a:xfrm>
          <a:off x="4966607" y="1964531"/>
          <a:ext cx="9567523" cy="4507366"/>
        </a:xfrm>
        <a:custGeom>
          <a:avLst/>
          <a:gdLst>
            <a:gd name="connsiteX0" fmla="*/ 0 w 3917157"/>
            <a:gd name="connsiteY0" fmla="*/ 2667993 h 2676922"/>
            <a:gd name="connsiteX1" fmla="*/ 404813 w 3917157"/>
            <a:gd name="connsiteY1" fmla="*/ 2638227 h 2676922"/>
            <a:gd name="connsiteX2" fmla="*/ 887016 w 3917157"/>
            <a:gd name="connsiteY2" fmla="*/ 2435821 h 2676922"/>
            <a:gd name="connsiteX3" fmla="*/ 1357313 w 3917157"/>
            <a:gd name="connsiteY3" fmla="*/ 2054821 h 2676922"/>
            <a:gd name="connsiteX4" fmla="*/ 1839516 w 3917157"/>
            <a:gd name="connsiteY4" fmla="*/ 1530946 h 2676922"/>
            <a:gd name="connsiteX5" fmla="*/ 2792016 w 3917157"/>
            <a:gd name="connsiteY5" fmla="*/ 1126133 h 2676922"/>
            <a:gd name="connsiteX6" fmla="*/ 3423047 w 3917157"/>
            <a:gd name="connsiteY6" fmla="*/ 352227 h 2676922"/>
            <a:gd name="connsiteX7" fmla="*/ 3595688 w 3917157"/>
            <a:gd name="connsiteY7" fmla="*/ 120055 h 2676922"/>
            <a:gd name="connsiteX8" fmla="*/ 3750469 w 3917157"/>
            <a:gd name="connsiteY8" fmla="*/ 18852 h 2676922"/>
            <a:gd name="connsiteX9" fmla="*/ 3917157 w 3917157"/>
            <a:gd name="connsiteY9" fmla="*/ 6946 h 2676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3917157" h="2676922">
              <a:moveTo>
                <a:pt x="0" y="2667993"/>
              </a:moveTo>
              <a:cubicBezTo>
                <a:pt x="128488" y="2672457"/>
                <a:pt x="256977" y="2676922"/>
                <a:pt x="404813" y="2638227"/>
              </a:cubicBezTo>
              <a:cubicBezTo>
                <a:pt x="552649" y="2599532"/>
                <a:pt x="728266" y="2533055"/>
                <a:pt x="887016" y="2435821"/>
              </a:cubicBezTo>
              <a:cubicBezTo>
                <a:pt x="1045766" y="2338587"/>
                <a:pt x="1198563" y="2205633"/>
                <a:pt x="1357313" y="2054821"/>
              </a:cubicBezTo>
              <a:cubicBezTo>
                <a:pt x="1516063" y="1904009"/>
                <a:pt x="1600399" y="1685727"/>
                <a:pt x="1839516" y="1530946"/>
              </a:cubicBezTo>
              <a:cubicBezTo>
                <a:pt x="2078633" y="1376165"/>
                <a:pt x="2528094" y="1322586"/>
                <a:pt x="2792016" y="1126133"/>
              </a:cubicBezTo>
              <a:cubicBezTo>
                <a:pt x="3055938" y="929680"/>
                <a:pt x="3289102" y="519907"/>
                <a:pt x="3423047" y="352227"/>
              </a:cubicBezTo>
              <a:cubicBezTo>
                <a:pt x="3556992" y="184547"/>
                <a:pt x="3541118" y="175618"/>
                <a:pt x="3595688" y="120055"/>
              </a:cubicBezTo>
              <a:cubicBezTo>
                <a:pt x="3650258" y="64493"/>
                <a:pt x="3696891" y="37704"/>
                <a:pt x="3750469" y="18852"/>
              </a:cubicBezTo>
              <a:cubicBezTo>
                <a:pt x="3804047" y="0"/>
                <a:pt x="3860602" y="3473"/>
                <a:pt x="3917157" y="6946"/>
              </a:cubicBez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29</xdr:col>
      <xdr:colOff>380499</xdr:colOff>
      <xdr:row>34</xdr:row>
      <xdr:rowOff>696</xdr:rowOff>
    </xdr:from>
    <xdr:to>
      <xdr:col>30</xdr:col>
      <xdr:colOff>200905</xdr:colOff>
      <xdr:row>34</xdr:row>
      <xdr:rowOff>696</xdr:rowOff>
    </xdr:to>
    <xdr:cxnSp macro="">
      <xdr:nvCxnSpPr>
        <xdr:cNvPr id="8" name="Straight Connector 7"/>
        <xdr:cNvCxnSpPr/>
      </xdr:nvCxnSpPr>
      <xdr:spPr>
        <a:xfrm>
          <a:off x="14531928" y="6455584"/>
          <a:ext cx="20310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154783</xdr:colOff>
      <xdr:row>31</xdr:row>
      <xdr:rowOff>119061</xdr:rowOff>
    </xdr:from>
    <xdr:to>
      <xdr:col>30</xdr:col>
      <xdr:colOff>154785</xdr:colOff>
      <xdr:row>34</xdr:row>
      <xdr:rowOff>2</xdr:rowOff>
    </xdr:to>
    <xdr:cxnSp macro="">
      <xdr:nvCxnSpPr>
        <xdr:cNvPr id="11" name="Straight Connector 10"/>
        <xdr:cNvCxnSpPr/>
      </xdr:nvCxnSpPr>
      <xdr:spPr>
        <a:xfrm rot="16200000" flipH="1">
          <a:off x="14434578" y="6312413"/>
          <a:ext cx="452441" cy="2"/>
        </a:xfrm>
        <a:prstGeom prst="line">
          <a:avLst/>
        </a:prstGeom>
        <a:ln w="117475" cmpd="thickThin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700</xdr:colOff>
      <xdr:row>29</xdr:row>
      <xdr:rowOff>53931</xdr:rowOff>
    </xdr:from>
    <xdr:to>
      <xdr:col>30</xdr:col>
      <xdr:colOff>203806</xdr:colOff>
      <xdr:row>29</xdr:row>
      <xdr:rowOff>53931</xdr:rowOff>
    </xdr:to>
    <xdr:cxnSp macro="">
      <xdr:nvCxnSpPr>
        <xdr:cNvPr id="25" name="Straight Connector 24"/>
        <xdr:cNvCxnSpPr/>
      </xdr:nvCxnSpPr>
      <xdr:spPr>
        <a:xfrm>
          <a:off x="14506715" y="5640063"/>
          <a:ext cx="20310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154781</xdr:colOff>
      <xdr:row>19</xdr:row>
      <xdr:rowOff>142875</xdr:rowOff>
    </xdr:from>
    <xdr:to>
      <xdr:col>30</xdr:col>
      <xdr:colOff>154784</xdr:colOff>
      <xdr:row>24</xdr:row>
      <xdr:rowOff>91747</xdr:rowOff>
    </xdr:to>
    <xdr:cxnSp macro="">
      <xdr:nvCxnSpPr>
        <xdr:cNvPr id="33" name="Straight Connector 32"/>
        <xdr:cNvCxnSpPr/>
      </xdr:nvCxnSpPr>
      <xdr:spPr>
        <a:xfrm rot="16200000" flipH="1">
          <a:off x="14194003" y="4296403"/>
          <a:ext cx="901372" cy="3"/>
        </a:xfrm>
        <a:prstGeom prst="line">
          <a:avLst/>
        </a:prstGeom>
        <a:ln w="117475" cmpd="thickThin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154781</xdr:colOff>
      <xdr:row>24</xdr:row>
      <xdr:rowOff>107158</xdr:rowOff>
    </xdr:from>
    <xdr:to>
      <xdr:col>30</xdr:col>
      <xdr:colOff>154783</xdr:colOff>
      <xdr:row>29</xdr:row>
      <xdr:rowOff>44129</xdr:rowOff>
    </xdr:to>
    <xdr:cxnSp macro="">
      <xdr:nvCxnSpPr>
        <xdr:cNvPr id="34" name="Straight Connector 33"/>
        <xdr:cNvCxnSpPr/>
      </xdr:nvCxnSpPr>
      <xdr:spPr>
        <a:xfrm rot="5400000">
          <a:off x="14216061" y="5185525"/>
          <a:ext cx="889471" cy="2"/>
        </a:xfrm>
        <a:prstGeom prst="line">
          <a:avLst/>
        </a:prstGeom>
        <a:ln w="117475" cmpd="thickThin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154782</xdr:colOff>
      <xdr:row>29</xdr:row>
      <xdr:rowOff>47625</xdr:rowOff>
    </xdr:from>
    <xdr:to>
      <xdr:col>30</xdr:col>
      <xdr:colOff>154784</xdr:colOff>
      <xdr:row>31</xdr:row>
      <xdr:rowOff>119066</xdr:rowOff>
    </xdr:to>
    <xdr:cxnSp macro="">
      <xdr:nvCxnSpPr>
        <xdr:cNvPr id="41" name="Straight Connector 40"/>
        <xdr:cNvCxnSpPr/>
      </xdr:nvCxnSpPr>
      <xdr:spPr>
        <a:xfrm rot="16200000" flipH="1">
          <a:off x="14418468" y="5881689"/>
          <a:ext cx="452441" cy="2"/>
        </a:xfrm>
        <a:prstGeom prst="line">
          <a:avLst/>
        </a:prstGeom>
        <a:ln w="117475" cmpd="thickThin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700</xdr:colOff>
      <xdr:row>24</xdr:row>
      <xdr:rowOff>95249</xdr:rowOff>
    </xdr:from>
    <xdr:to>
      <xdr:col>30</xdr:col>
      <xdr:colOff>218514</xdr:colOff>
      <xdr:row>24</xdr:row>
      <xdr:rowOff>95950</xdr:rowOff>
    </xdr:to>
    <xdr:cxnSp macro="">
      <xdr:nvCxnSpPr>
        <xdr:cNvPr id="44" name="Straight Connector 43"/>
        <xdr:cNvCxnSpPr/>
      </xdr:nvCxnSpPr>
      <xdr:spPr>
        <a:xfrm flipV="1">
          <a:off x="14521033" y="4741332"/>
          <a:ext cx="217814" cy="70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369094</xdr:colOff>
      <xdr:row>19</xdr:row>
      <xdr:rowOff>142875</xdr:rowOff>
    </xdr:from>
    <xdr:to>
      <xdr:col>30</xdr:col>
      <xdr:colOff>191200</xdr:colOff>
      <xdr:row>19</xdr:row>
      <xdr:rowOff>142875</xdr:rowOff>
    </xdr:to>
    <xdr:cxnSp macro="">
      <xdr:nvCxnSpPr>
        <xdr:cNvPr id="47" name="Straight Connector 46"/>
        <xdr:cNvCxnSpPr/>
      </xdr:nvCxnSpPr>
      <xdr:spPr>
        <a:xfrm>
          <a:off x="14478000" y="3845719"/>
          <a:ext cx="20310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380500</xdr:colOff>
      <xdr:row>10</xdr:row>
      <xdr:rowOff>6495</xdr:rowOff>
    </xdr:from>
    <xdr:to>
      <xdr:col>30</xdr:col>
      <xdr:colOff>200906</xdr:colOff>
      <xdr:row>10</xdr:row>
      <xdr:rowOff>6495</xdr:rowOff>
    </xdr:to>
    <xdr:cxnSp macro="">
      <xdr:nvCxnSpPr>
        <xdr:cNvPr id="49" name="Straight Connector 48"/>
        <xdr:cNvCxnSpPr/>
      </xdr:nvCxnSpPr>
      <xdr:spPr>
        <a:xfrm>
          <a:off x="14531929" y="1971026"/>
          <a:ext cx="20310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375397</xdr:colOff>
      <xdr:row>14</xdr:row>
      <xdr:rowOff>190500</xdr:rowOff>
    </xdr:from>
    <xdr:to>
      <xdr:col>30</xdr:col>
      <xdr:colOff>197503</xdr:colOff>
      <xdr:row>14</xdr:row>
      <xdr:rowOff>190500</xdr:rowOff>
    </xdr:to>
    <xdr:cxnSp macro="">
      <xdr:nvCxnSpPr>
        <xdr:cNvPr id="50" name="Straight Connector 49"/>
        <xdr:cNvCxnSpPr/>
      </xdr:nvCxnSpPr>
      <xdr:spPr>
        <a:xfrm>
          <a:off x="14500412" y="2919132"/>
          <a:ext cx="20310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154781</xdr:colOff>
      <xdr:row>15</xdr:row>
      <xdr:rowOff>1</xdr:rowOff>
    </xdr:from>
    <xdr:to>
      <xdr:col>30</xdr:col>
      <xdr:colOff>154784</xdr:colOff>
      <xdr:row>19</xdr:row>
      <xdr:rowOff>139373</xdr:rowOff>
    </xdr:to>
    <xdr:cxnSp macro="">
      <xdr:nvCxnSpPr>
        <xdr:cNvPr id="51" name="Straight Connector 50"/>
        <xdr:cNvCxnSpPr/>
      </xdr:nvCxnSpPr>
      <xdr:spPr>
        <a:xfrm rot="16200000" flipH="1">
          <a:off x="14194003" y="3391529"/>
          <a:ext cx="901372" cy="3"/>
        </a:xfrm>
        <a:prstGeom prst="line">
          <a:avLst/>
        </a:prstGeom>
        <a:ln w="117475" cmpd="thickThin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154483</xdr:colOff>
      <xdr:row>10</xdr:row>
      <xdr:rowOff>3</xdr:rowOff>
    </xdr:from>
    <xdr:to>
      <xdr:col>30</xdr:col>
      <xdr:colOff>160830</xdr:colOff>
      <xdr:row>14</xdr:row>
      <xdr:rowOff>181370</xdr:rowOff>
    </xdr:to>
    <xdr:cxnSp macro="">
      <xdr:nvCxnSpPr>
        <xdr:cNvPr id="52" name="Straight Connector 51"/>
        <xdr:cNvCxnSpPr/>
      </xdr:nvCxnSpPr>
      <xdr:spPr>
        <a:xfrm rot="5400000">
          <a:off x="14226906" y="2426240"/>
          <a:ext cx="929760" cy="6347"/>
        </a:xfrm>
        <a:prstGeom prst="line">
          <a:avLst/>
        </a:prstGeom>
        <a:ln w="117475" cmpd="thickThin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30</xdr:row>
      <xdr:rowOff>86593</xdr:rowOff>
    </xdr:from>
    <xdr:to>
      <xdr:col>31</xdr:col>
      <xdr:colOff>33258</xdr:colOff>
      <xdr:row>33</xdr:row>
      <xdr:rowOff>86593</xdr:rowOff>
    </xdr:to>
    <xdr:sp macro="" textlink="">
      <xdr:nvSpPr>
        <xdr:cNvPr id="54" name="Rectangle 53"/>
        <xdr:cNvSpPr/>
      </xdr:nvSpPr>
      <xdr:spPr>
        <a:xfrm rot="5400000">
          <a:off x="14520606" y="6036078"/>
          <a:ext cx="571500" cy="22375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100" b="1">
              <a:latin typeface="Times New Roman" pitchFamily="18" charset="0"/>
              <a:cs typeface="Times New Roman" pitchFamily="18" charset="0"/>
            </a:rPr>
            <a:t>20%</a:t>
          </a:r>
        </a:p>
      </xdr:txBody>
    </xdr:sp>
    <xdr:clientData/>
  </xdr:twoCellAnchor>
  <xdr:twoCellAnchor>
    <xdr:from>
      <xdr:col>30</xdr:col>
      <xdr:colOff>173181</xdr:colOff>
      <xdr:row>25</xdr:row>
      <xdr:rowOff>129887</xdr:rowOff>
    </xdr:from>
    <xdr:to>
      <xdr:col>31</xdr:col>
      <xdr:colOff>15939</xdr:colOff>
      <xdr:row>28</xdr:row>
      <xdr:rowOff>129887</xdr:rowOff>
    </xdr:to>
    <xdr:sp macro="" textlink="">
      <xdr:nvSpPr>
        <xdr:cNvPr id="55" name="Rectangle 54"/>
        <xdr:cNvSpPr/>
      </xdr:nvSpPr>
      <xdr:spPr>
        <a:xfrm rot="5400000">
          <a:off x="14503287" y="5126872"/>
          <a:ext cx="571500" cy="22375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100" b="1">
              <a:latin typeface="Times New Roman" pitchFamily="18" charset="0"/>
              <a:cs typeface="Times New Roman" pitchFamily="18" charset="0"/>
            </a:rPr>
            <a:t>40%</a:t>
          </a:r>
        </a:p>
      </xdr:txBody>
    </xdr:sp>
    <xdr:clientData/>
  </xdr:twoCellAnchor>
  <xdr:twoCellAnchor>
    <xdr:from>
      <xdr:col>30</xdr:col>
      <xdr:colOff>181841</xdr:colOff>
      <xdr:row>21</xdr:row>
      <xdr:rowOff>34636</xdr:rowOff>
    </xdr:from>
    <xdr:to>
      <xdr:col>31</xdr:col>
      <xdr:colOff>24599</xdr:colOff>
      <xdr:row>24</xdr:row>
      <xdr:rowOff>34636</xdr:rowOff>
    </xdr:to>
    <xdr:sp macro="" textlink="">
      <xdr:nvSpPr>
        <xdr:cNvPr id="56" name="Rectangle 55"/>
        <xdr:cNvSpPr/>
      </xdr:nvSpPr>
      <xdr:spPr>
        <a:xfrm rot="5400000">
          <a:off x="14511947" y="4269621"/>
          <a:ext cx="571500" cy="22375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100" b="1">
              <a:latin typeface="Times New Roman" pitchFamily="18" charset="0"/>
              <a:cs typeface="Times New Roman" pitchFamily="18" charset="0"/>
            </a:rPr>
            <a:t>60%</a:t>
          </a:r>
        </a:p>
      </xdr:txBody>
    </xdr:sp>
    <xdr:clientData/>
  </xdr:twoCellAnchor>
  <xdr:twoCellAnchor>
    <xdr:from>
      <xdr:col>30</xdr:col>
      <xdr:colOff>173182</xdr:colOff>
      <xdr:row>16</xdr:row>
      <xdr:rowOff>103908</xdr:rowOff>
    </xdr:from>
    <xdr:to>
      <xdr:col>31</xdr:col>
      <xdr:colOff>15940</xdr:colOff>
      <xdr:row>19</xdr:row>
      <xdr:rowOff>103908</xdr:rowOff>
    </xdr:to>
    <xdr:sp macro="" textlink="">
      <xdr:nvSpPr>
        <xdr:cNvPr id="57" name="Rectangle 56"/>
        <xdr:cNvSpPr/>
      </xdr:nvSpPr>
      <xdr:spPr>
        <a:xfrm rot="5400000">
          <a:off x="14503288" y="3386393"/>
          <a:ext cx="571500" cy="22375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100" b="1">
              <a:latin typeface="Times New Roman" pitchFamily="18" charset="0"/>
              <a:cs typeface="Times New Roman" pitchFamily="18" charset="0"/>
            </a:rPr>
            <a:t>80%</a:t>
          </a:r>
        </a:p>
      </xdr:txBody>
    </xdr:sp>
    <xdr:clientData/>
  </xdr:twoCellAnchor>
  <xdr:twoCellAnchor>
    <xdr:from>
      <xdr:col>30</xdr:col>
      <xdr:colOff>181841</xdr:colOff>
      <xdr:row>11</xdr:row>
      <xdr:rowOff>60614</xdr:rowOff>
    </xdr:from>
    <xdr:to>
      <xdr:col>31</xdr:col>
      <xdr:colOff>24599</xdr:colOff>
      <xdr:row>14</xdr:row>
      <xdr:rowOff>60614</xdr:rowOff>
    </xdr:to>
    <xdr:sp macro="" textlink="">
      <xdr:nvSpPr>
        <xdr:cNvPr id="58" name="Rectangle 57"/>
        <xdr:cNvSpPr/>
      </xdr:nvSpPr>
      <xdr:spPr>
        <a:xfrm rot="5400000">
          <a:off x="14511947" y="2390599"/>
          <a:ext cx="571500" cy="22375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100" b="1">
              <a:latin typeface="Times New Roman" pitchFamily="18" charset="0"/>
              <a:cs typeface="Times New Roman" pitchFamily="18" charset="0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41"/>
  <sheetViews>
    <sheetView tabSelected="1" topLeftCell="A13" zoomScale="70" zoomScaleNormal="70" workbookViewId="0">
      <selection activeCell="AE39" sqref="A2:AE39"/>
    </sheetView>
  </sheetViews>
  <sheetFormatPr defaultRowHeight="15"/>
  <cols>
    <col min="1" max="1" width="6.42578125" customWidth="1"/>
    <col min="2" max="2" width="33.5703125" customWidth="1"/>
    <col min="3" max="3" width="19.28515625" customWidth="1"/>
    <col min="4" max="4" width="6.28515625" customWidth="1"/>
    <col min="5" max="5" width="9" style="2" customWidth="1"/>
    <col min="6" max="31" width="5.7109375" customWidth="1"/>
    <col min="46" max="46" width="9.140625" style="3"/>
  </cols>
  <sheetData>
    <row r="2" spans="1:53">
      <c r="A2" s="16"/>
      <c r="B2" s="16"/>
      <c r="C2" s="16"/>
      <c r="D2" s="63" t="s">
        <v>45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53" ht="15" customHeight="1">
      <c r="A3" s="5"/>
      <c r="B3" s="5"/>
      <c r="C3" s="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53" ht="15" customHeight="1">
      <c r="A4" s="5"/>
      <c r="B4" s="5"/>
      <c r="C4" s="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53" ht="15" customHeight="1">
      <c r="A5" s="16"/>
      <c r="B5" s="16"/>
      <c r="C5" s="1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53" ht="15" customHeight="1" thickBot="1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53" ht="16.5" customHeight="1" thickTop="1" thickBot="1">
      <c r="A7" s="65" t="s">
        <v>0</v>
      </c>
      <c r="B7" s="65" t="s">
        <v>1</v>
      </c>
      <c r="C7" s="65" t="s">
        <v>2</v>
      </c>
      <c r="D7" s="68" t="s">
        <v>11</v>
      </c>
      <c r="E7" s="68" t="s">
        <v>12</v>
      </c>
      <c r="F7" s="70" t="s">
        <v>41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  <c r="AE7" s="11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53" ht="16.5" customHeight="1" thickTop="1">
      <c r="A8" s="66"/>
      <c r="B8" s="66"/>
      <c r="C8" s="66"/>
      <c r="D8" s="69"/>
      <c r="E8" s="69"/>
      <c r="F8" s="74" t="s">
        <v>4</v>
      </c>
      <c r="G8" s="75"/>
      <c r="H8" s="75"/>
      <c r="I8" s="76"/>
      <c r="J8" s="74" t="s">
        <v>5</v>
      </c>
      <c r="K8" s="75"/>
      <c r="L8" s="75"/>
      <c r="M8" s="76"/>
      <c r="N8" s="74" t="s">
        <v>6</v>
      </c>
      <c r="O8" s="75"/>
      <c r="P8" s="75"/>
      <c r="Q8" s="76"/>
      <c r="R8" s="74" t="s">
        <v>7</v>
      </c>
      <c r="S8" s="75"/>
      <c r="T8" s="75"/>
      <c r="U8" s="76"/>
      <c r="V8" s="74" t="s">
        <v>8</v>
      </c>
      <c r="W8" s="75"/>
      <c r="X8" s="75"/>
      <c r="Y8" s="76"/>
      <c r="Z8" s="74" t="s">
        <v>9</v>
      </c>
      <c r="AA8" s="75"/>
      <c r="AB8" s="75"/>
      <c r="AC8" s="76"/>
      <c r="AD8" s="22" t="s">
        <v>10</v>
      </c>
      <c r="AE8" s="8"/>
      <c r="AF8" s="8"/>
      <c r="AG8" s="8"/>
      <c r="AH8" s="77"/>
      <c r="AI8" s="77"/>
      <c r="AJ8" s="77"/>
      <c r="AK8" s="77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1"/>
      <c r="AY8" s="1"/>
      <c r="AZ8" s="1"/>
      <c r="BA8" s="1"/>
    </row>
    <row r="9" spans="1:53" ht="16.5" customHeight="1" thickBot="1">
      <c r="A9" s="66"/>
      <c r="B9" s="66"/>
      <c r="C9" s="66"/>
      <c r="D9" s="69"/>
      <c r="E9" s="69"/>
      <c r="F9" s="23">
        <v>1</v>
      </c>
      <c r="G9" s="23">
        <v>2</v>
      </c>
      <c r="H9" s="23">
        <v>3</v>
      </c>
      <c r="I9" s="23">
        <v>4</v>
      </c>
      <c r="J9" s="23">
        <v>1</v>
      </c>
      <c r="K9" s="23">
        <v>2</v>
      </c>
      <c r="L9" s="23">
        <v>3</v>
      </c>
      <c r="M9" s="23">
        <v>4</v>
      </c>
      <c r="N9" s="23">
        <v>1</v>
      </c>
      <c r="O9" s="23">
        <v>2</v>
      </c>
      <c r="P9" s="23">
        <v>3</v>
      </c>
      <c r="Q9" s="23">
        <v>4</v>
      </c>
      <c r="R9" s="23">
        <v>1</v>
      </c>
      <c r="S9" s="23">
        <v>2</v>
      </c>
      <c r="T9" s="23">
        <v>3</v>
      </c>
      <c r="U9" s="23">
        <v>4</v>
      </c>
      <c r="V9" s="23">
        <v>1</v>
      </c>
      <c r="W9" s="23">
        <v>2</v>
      </c>
      <c r="X9" s="23">
        <v>3</v>
      </c>
      <c r="Y9" s="23">
        <v>4</v>
      </c>
      <c r="Z9" s="23">
        <v>1</v>
      </c>
      <c r="AA9" s="23">
        <v>2</v>
      </c>
      <c r="AB9" s="23">
        <v>3</v>
      </c>
      <c r="AC9" s="23">
        <v>4</v>
      </c>
      <c r="AD9" s="24">
        <v>1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53" s="3" customFormat="1" ht="15.75" thickTop="1">
      <c r="A10" s="25" t="s">
        <v>13</v>
      </c>
      <c r="B10" s="26" t="s">
        <v>39</v>
      </c>
      <c r="C10" s="27"/>
      <c r="D10" s="28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0"/>
      <c r="AQ10" s="10"/>
      <c r="AR10" s="10"/>
      <c r="AS10" s="10"/>
      <c r="AT10" s="10"/>
      <c r="AU10" s="10"/>
      <c r="AV10" s="10"/>
      <c r="AW10" s="10"/>
    </row>
    <row r="11" spans="1:53">
      <c r="A11" s="32">
        <v>1</v>
      </c>
      <c r="B11" s="33" t="s">
        <v>14</v>
      </c>
      <c r="C11" s="4">
        <v>90912100.230000004</v>
      </c>
      <c r="D11" s="34">
        <v>10</v>
      </c>
      <c r="E11" s="35">
        <f>C11/47691902416.01*100</f>
        <v>0.19062376551261484</v>
      </c>
      <c r="F11" s="60"/>
      <c r="G11" s="36">
        <f>(3/10)*E11</f>
        <v>5.7187129653784446E-2</v>
      </c>
      <c r="H11" s="37">
        <f>(6/10)*E11</f>
        <v>0.11437425930756889</v>
      </c>
      <c r="I11" s="36">
        <f>(1/10)*E11</f>
        <v>1.9062376551261487E-2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62"/>
      <c r="AF11" s="15"/>
      <c r="AG11" s="15"/>
      <c r="AH11" s="15"/>
      <c r="AI11" s="15"/>
      <c r="AJ11" s="15"/>
      <c r="AK11" s="15"/>
      <c r="AM11" s="15"/>
      <c r="AN11" s="15"/>
      <c r="AO11" s="15"/>
      <c r="AQ11" s="10"/>
      <c r="AR11" s="10"/>
      <c r="AS11" s="10"/>
      <c r="AT11" s="10"/>
      <c r="AU11" s="11"/>
      <c r="AV11" s="11"/>
      <c r="AW11" s="11"/>
    </row>
    <row r="12" spans="1:53">
      <c r="A12" s="32">
        <v>2</v>
      </c>
      <c r="B12" s="33" t="s">
        <v>3</v>
      </c>
      <c r="C12" s="4">
        <v>4533870</v>
      </c>
      <c r="D12" s="34">
        <v>7</v>
      </c>
      <c r="E12" s="35">
        <f t="shared" ref="E12:E34" si="0">C12/47691902416.01*100</f>
        <v>9.5065823972624672E-3</v>
      </c>
      <c r="F12" s="60"/>
      <c r="G12" s="36">
        <f>(3/7)*E12</f>
        <v>4.0742495988267714E-3</v>
      </c>
      <c r="H12" s="36">
        <f>(4/7)*E12</f>
        <v>5.4323327984356949E-3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0"/>
      <c r="AQ12" s="10"/>
      <c r="AR12" s="10"/>
      <c r="AS12" s="10"/>
      <c r="AT12" s="10"/>
      <c r="AU12" s="11"/>
      <c r="AV12" s="11"/>
      <c r="AW12" s="11"/>
    </row>
    <row r="13" spans="1:53">
      <c r="A13" s="32">
        <v>3</v>
      </c>
      <c r="B13" s="33" t="s">
        <v>47</v>
      </c>
      <c r="C13" s="4">
        <v>323177167.5</v>
      </c>
      <c r="D13" s="34">
        <v>9</v>
      </c>
      <c r="E13" s="35">
        <f t="shared" si="0"/>
        <v>0.67763530311911102</v>
      </c>
      <c r="F13" s="36">
        <f>(6/9)*E13</f>
        <v>0.45175686874607401</v>
      </c>
      <c r="G13" s="36">
        <f>(3/9)*E13</f>
        <v>0.22587843437303701</v>
      </c>
      <c r="H13" s="60"/>
      <c r="I13" s="40"/>
      <c r="J13" s="40"/>
      <c r="K13" s="40"/>
      <c r="L13" s="40"/>
      <c r="M13" s="40"/>
      <c r="N13" s="41"/>
      <c r="O13" s="41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0"/>
      <c r="AQ13" s="10"/>
      <c r="AR13" s="10"/>
      <c r="AS13" s="10"/>
      <c r="AT13" s="10"/>
      <c r="AU13" s="11"/>
      <c r="AV13" s="11"/>
      <c r="AW13" s="11"/>
    </row>
    <row r="14" spans="1:53">
      <c r="A14" s="32">
        <v>4</v>
      </c>
      <c r="B14" s="33" t="s">
        <v>15</v>
      </c>
      <c r="C14" s="4">
        <v>20801260.199999999</v>
      </c>
      <c r="D14" s="34">
        <v>2</v>
      </c>
      <c r="E14" s="35">
        <f t="shared" si="0"/>
        <v>4.3615916216873517E-2</v>
      </c>
      <c r="F14" s="60"/>
      <c r="G14" s="36">
        <f>(2/2)*E14</f>
        <v>4.3615916216873517E-2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0"/>
      <c r="AQ14" s="10"/>
      <c r="AR14" s="10"/>
      <c r="AS14" s="10"/>
      <c r="AT14" s="10"/>
      <c r="AU14" s="11"/>
      <c r="AV14" s="11"/>
      <c r="AW14" s="11"/>
    </row>
    <row r="15" spans="1:53">
      <c r="A15" s="25" t="s">
        <v>16</v>
      </c>
      <c r="B15" s="26" t="s">
        <v>17</v>
      </c>
      <c r="C15" s="42"/>
      <c r="D15" s="34"/>
      <c r="E15" s="35"/>
      <c r="F15" s="38"/>
      <c r="G15" s="38"/>
      <c r="H15" s="43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0"/>
      <c r="AQ15" s="10"/>
      <c r="AR15" s="10"/>
      <c r="AS15" s="10"/>
      <c r="AT15" s="10"/>
      <c r="AU15" s="11"/>
      <c r="AV15" s="11"/>
      <c r="AW15" s="11"/>
    </row>
    <row r="16" spans="1:53">
      <c r="A16" s="32">
        <v>1</v>
      </c>
      <c r="B16" s="33" t="s">
        <v>18</v>
      </c>
      <c r="C16" s="20">
        <v>366354765.37</v>
      </c>
      <c r="D16" s="34">
        <v>10</v>
      </c>
      <c r="E16" s="35">
        <f t="shared" si="0"/>
        <v>0.76816974540947647</v>
      </c>
      <c r="F16" s="38"/>
      <c r="G16" s="44"/>
      <c r="H16" s="45"/>
      <c r="I16" s="60"/>
      <c r="J16" s="60"/>
      <c r="K16" s="60"/>
      <c r="L16" s="36">
        <f>(5/10)*E16</f>
        <v>0.38408487270473823</v>
      </c>
      <c r="M16" s="36">
        <f>(5/10)*E16</f>
        <v>0.38408487270473823</v>
      </c>
      <c r="N16" s="40"/>
      <c r="O16" s="38"/>
      <c r="P16" s="45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0"/>
      <c r="AQ16" s="10"/>
      <c r="AR16" s="10"/>
      <c r="AS16" s="10"/>
      <c r="AT16" s="10"/>
      <c r="AU16" s="11"/>
      <c r="AV16" s="11"/>
      <c r="AW16" s="11"/>
    </row>
    <row r="17" spans="1:50">
      <c r="A17" s="32">
        <v>2</v>
      </c>
      <c r="B17" s="33" t="s">
        <v>50</v>
      </c>
      <c r="C17" s="20">
        <v>8653697182</v>
      </c>
      <c r="D17" s="34">
        <v>20</v>
      </c>
      <c r="E17" s="35">
        <f t="shared" si="0"/>
        <v>18.145003121316009</v>
      </c>
      <c r="F17" s="38"/>
      <c r="G17" s="43"/>
      <c r="H17" s="46"/>
      <c r="I17" s="45"/>
      <c r="J17" s="60"/>
      <c r="K17" s="60"/>
      <c r="L17" s="60"/>
      <c r="M17" s="36">
        <f>(1/20)*E17</f>
        <v>0.90725015606580051</v>
      </c>
      <c r="N17" s="36">
        <f>(6/20)*E17</f>
        <v>5.4435009363948028</v>
      </c>
      <c r="O17" s="36">
        <f>(6/20)*E17</f>
        <v>5.4435009363948028</v>
      </c>
      <c r="P17" s="36">
        <f>(6/20)*E17</f>
        <v>5.4435009363948028</v>
      </c>
      <c r="Q17" s="36">
        <f>(1/20)*E17</f>
        <v>0.90725015606580051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0"/>
      <c r="AQ17" s="10"/>
      <c r="AR17" s="10"/>
      <c r="AS17" s="10"/>
      <c r="AT17" s="10"/>
      <c r="AU17" s="11"/>
      <c r="AV17" s="11"/>
      <c r="AW17" s="11"/>
    </row>
    <row r="18" spans="1:50">
      <c r="A18" s="25" t="s">
        <v>19</v>
      </c>
      <c r="B18" s="26" t="s">
        <v>20</v>
      </c>
      <c r="C18" s="42"/>
      <c r="D18" s="34"/>
      <c r="E18" s="35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0"/>
      <c r="AQ18" s="10"/>
      <c r="AR18" s="10"/>
      <c r="AS18" s="10"/>
      <c r="AT18" s="10"/>
      <c r="AU18" s="11"/>
      <c r="AV18" s="11"/>
      <c r="AW18" s="11"/>
    </row>
    <row r="19" spans="1:50">
      <c r="A19" s="32">
        <v>1</v>
      </c>
      <c r="B19" s="33" t="s">
        <v>21</v>
      </c>
      <c r="C19" s="4">
        <v>4020946159.04</v>
      </c>
      <c r="D19" s="34">
        <v>73</v>
      </c>
      <c r="E19" s="35">
        <f t="shared" si="0"/>
        <v>8.4310877850202566</v>
      </c>
      <c r="F19" s="38"/>
      <c r="G19" s="38"/>
      <c r="H19" s="45"/>
      <c r="I19" s="36">
        <f>(6/73)*E19</f>
        <v>0.69296611931673335</v>
      </c>
      <c r="J19" s="36">
        <f>(6/73)*E19</f>
        <v>0.69296611931673335</v>
      </c>
      <c r="K19" s="36">
        <f>(6/73)*E19</f>
        <v>0.69296611931673335</v>
      </c>
      <c r="L19" s="36">
        <f>(6/73)*E19</f>
        <v>0.69296611931673335</v>
      </c>
      <c r="M19" s="36">
        <f>(6/73)*E19</f>
        <v>0.69296611931673335</v>
      </c>
      <c r="N19" s="36">
        <f>(6/73)*E19</f>
        <v>0.69296611931673335</v>
      </c>
      <c r="O19" s="36">
        <f>(6/73)*E19</f>
        <v>0.69296611931673335</v>
      </c>
      <c r="P19" s="36">
        <f>(6/73)*E19</f>
        <v>0.69296611931673335</v>
      </c>
      <c r="Q19" s="36">
        <f>(6/73)*E19</f>
        <v>0.69296611931673335</v>
      </c>
      <c r="R19" s="36">
        <f>(6/73)*E19</f>
        <v>0.69296611931673335</v>
      </c>
      <c r="S19" s="36">
        <f>(6/73)*E19</f>
        <v>0.69296611931673335</v>
      </c>
      <c r="T19" s="36">
        <f>(6/73)*E19</f>
        <v>0.69296611931673335</v>
      </c>
      <c r="U19" s="36">
        <f>(1/73)*E19</f>
        <v>0.11549435321945556</v>
      </c>
      <c r="V19" s="45"/>
      <c r="W19" s="45"/>
      <c r="X19" s="45"/>
      <c r="Y19" s="45"/>
      <c r="Z19" s="45"/>
      <c r="AA19" s="38"/>
      <c r="AB19" s="38"/>
      <c r="AC19" s="38"/>
      <c r="AD19" s="3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0"/>
      <c r="AQ19" s="10"/>
      <c r="AR19" s="10"/>
      <c r="AS19" s="10"/>
      <c r="AT19" s="10"/>
      <c r="AU19" s="11"/>
      <c r="AV19" s="11"/>
      <c r="AW19" s="11"/>
      <c r="AX19" s="7"/>
    </row>
    <row r="20" spans="1:50">
      <c r="A20" s="32">
        <v>2</v>
      </c>
      <c r="B20" s="33" t="s">
        <v>22</v>
      </c>
      <c r="C20" s="4">
        <v>11216915582.9</v>
      </c>
      <c r="D20" s="34">
        <v>80</v>
      </c>
      <c r="E20" s="35">
        <f t="shared" si="0"/>
        <v>23.519538988099836</v>
      </c>
      <c r="F20" s="38"/>
      <c r="G20" s="38"/>
      <c r="H20" s="38"/>
      <c r="I20" s="36">
        <f>(6/80)*E20</f>
        <v>1.7639654241074876</v>
      </c>
      <c r="J20" s="36">
        <f>(6/80)*E20</f>
        <v>1.7639654241074876</v>
      </c>
      <c r="K20" s="36">
        <f>(6/80)*E20</f>
        <v>1.7639654241074876</v>
      </c>
      <c r="L20" s="36">
        <f>(6/80)*E20</f>
        <v>1.7639654241074876</v>
      </c>
      <c r="M20" s="36">
        <f>(6/80)*E20</f>
        <v>1.7639654241074876</v>
      </c>
      <c r="N20" s="36">
        <f>(6/80)*E20</f>
        <v>1.7639654241074876</v>
      </c>
      <c r="O20" s="36">
        <f>(6/80)*E20</f>
        <v>1.7639654241074876</v>
      </c>
      <c r="P20" s="36">
        <f>(6/80)*E20</f>
        <v>1.7639654241074876</v>
      </c>
      <c r="Q20" s="36">
        <f>(6/80)*E20</f>
        <v>1.7639654241074876</v>
      </c>
      <c r="R20" s="36">
        <f>(6/80)*E20</f>
        <v>1.7639654241074876</v>
      </c>
      <c r="S20" s="36">
        <f>(6/80)*E20</f>
        <v>1.7639654241074876</v>
      </c>
      <c r="T20" s="36">
        <f>(6/80)*E20</f>
        <v>1.7639654241074876</v>
      </c>
      <c r="U20" s="36">
        <f>(6/80)*E20</f>
        <v>1.7639654241074876</v>
      </c>
      <c r="V20" s="36">
        <f>(2/80)*E20</f>
        <v>0.58798847470249593</v>
      </c>
      <c r="W20" s="45"/>
      <c r="X20" s="45"/>
      <c r="Y20" s="45"/>
      <c r="Z20" s="45"/>
      <c r="AA20" s="45"/>
      <c r="AB20" s="45"/>
      <c r="AC20" s="45"/>
      <c r="AD20" s="45"/>
      <c r="AE20" s="19"/>
      <c r="AF20" s="19"/>
      <c r="AG20" s="19"/>
      <c r="AH20" s="19"/>
      <c r="AI20" s="19"/>
      <c r="AJ20" s="19"/>
      <c r="AK20" s="19"/>
      <c r="AL20" s="11"/>
      <c r="AM20" s="15"/>
      <c r="AN20" s="15"/>
      <c r="AO20" s="15"/>
      <c r="AP20" s="10"/>
      <c r="AQ20" s="10"/>
      <c r="AR20" s="10"/>
      <c r="AS20" s="10"/>
      <c r="AT20" s="10"/>
      <c r="AU20" s="11"/>
      <c r="AV20" s="11"/>
      <c r="AW20" s="11"/>
    </row>
    <row r="21" spans="1:50">
      <c r="A21" s="32">
        <v>3</v>
      </c>
      <c r="B21" s="33" t="s">
        <v>23</v>
      </c>
      <c r="C21" s="20">
        <v>97719270</v>
      </c>
      <c r="D21" s="34">
        <v>9</v>
      </c>
      <c r="E21" s="35">
        <f t="shared" si="0"/>
        <v>0.20489698470739967</v>
      </c>
      <c r="F21" s="38"/>
      <c r="G21" s="38"/>
      <c r="H21" s="39"/>
      <c r="I21" s="38"/>
      <c r="J21" s="38"/>
      <c r="K21" s="38"/>
      <c r="L21" s="43"/>
      <c r="M21" s="38"/>
      <c r="N21" s="43"/>
      <c r="O21" s="38"/>
      <c r="P21" s="38"/>
      <c r="Q21" s="38"/>
      <c r="R21" s="38"/>
      <c r="S21" s="38"/>
      <c r="T21" s="38"/>
      <c r="U21" s="38"/>
      <c r="V21" s="36">
        <f>(4/9)*E21</f>
        <v>9.1065326536622068E-2</v>
      </c>
      <c r="W21" s="36">
        <f>(5/9)*E21</f>
        <v>0.1138316581707776</v>
      </c>
      <c r="X21" s="45"/>
      <c r="Y21" s="45"/>
      <c r="Z21" s="45"/>
      <c r="AA21" s="38"/>
      <c r="AB21" s="38"/>
      <c r="AC21" s="38"/>
      <c r="AD21" s="45"/>
      <c r="AE21" s="11"/>
      <c r="AF21" s="19"/>
      <c r="AG21" s="19"/>
      <c r="AH21" s="12"/>
      <c r="AI21" s="12"/>
      <c r="AJ21" s="12"/>
      <c r="AK21" s="12"/>
      <c r="AL21" s="12"/>
      <c r="AM21" s="11"/>
      <c r="AN21" s="11"/>
      <c r="AO21" s="11"/>
      <c r="AP21" s="11"/>
      <c r="AQ21" s="11"/>
      <c r="AR21" s="11"/>
      <c r="AS21" s="11"/>
      <c r="AT21" s="12"/>
      <c r="AU21" s="11"/>
      <c r="AV21" s="11"/>
      <c r="AW21" s="11"/>
      <c r="AX21" s="7"/>
    </row>
    <row r="22" spans="1:50" s="3" customFormat="1">
      <c r="A22" s="25" t="s">
        <v>24</v>
      </c>
      <c r="B22" s="26" t="s">
        <v>25</v>
      </c>
      <c r="C22" s="27"/>
      <c r="D22" s="28"/>
      <c r="E22" s="35"/>
      <c r="F22" s="38"/>
      <c r="G22" s="3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15"/>
      <c r="AF22" s="15"/>
      <c r="AG22" s="15"/>
      <c r="AH22" s="15"/>
      <c r="AI22" s="15"/>
      <c r="AJ22" s="15"/>
      <c r="AK22" s="15"/>
      <c r="AM22" s="15"/>
      <c r="AN22" s="15"/>
      <c r="AO22" s="15"/>
      <c r="AP22" s="10"/>
      <c r="AQ22" s="10"/>
      <c r="AR22" s="10"/>
      <c r="AS22" s="10"/>
      <c r="AT22" s="10"/>
      <c r="AU22" s="10"/>
      <c r="AV22" s="10"/>
      <c r="AW22" s="10"/>
    </row>
    <row r="23" spans="1:50">
      <c r="A23" s="32">
        <v>1</v>
      </c>
      <c r="B23" s="33" t="s">
        <v>26</v>
      </c>
      <c r="C23" s="4">
        <v>2234858640</v>
      </c>
      <c r="D23" s="34">
        <v>7</v>
      </c>
      <c r="E23" s="35">
        <f t="shared" si="0"/>
        <v>4.6860337432246482</v>
      </c>
      <c r="F23" s="38"/>
      <c r="G23" s="38"/>
      <c r="H23" s="38"/>
      <c r="I23" s="38"/>
      <c r="J23" s="38"/>
      <c r="K23" s="38"/>
      <c r="L23" s="43"/>
      <c r="M23" s="38"/>
      <c r="N23" s="38"/>
      <c r="O23" s="38"/>
      <c r="P23" s="38"/>
      <c r="Q23" s="38"/>
      <c r="R23" s="38"/>
      <c r="S23" s="38"/>
      <c r="T23" s="38"/>
      <c r="U23" s="38"/>
      <c r="V23" s="36">
        <f>(4/7)*E23</f>
        <v>2.6777335675569418</v>
      </c>
      <c r="W23" s="36">
        <f>(3/7)*E23</f>
        <v>2.0083001756677064</v>
      </c>
      <c r="X23" s="45"/>
      <c r="Y23" s="45"/>
      <c r="Z23" s="45"/>
      <c r="AA23" s="38"/>
      <c r="AB23" s="38"/>
      <c r="AC23" s="38"/>
      <c r="AD23" s="45"/>
      <c r="AE23" s="64"/>
      <c r="AF23" s="19"/>
      <c r="AG23" s="19"/>
      <c r="AH23" s="19"/>
      <c r="AI23" s="15"/>
      <c r="AJ23" s="15"/>
      <c r="AK23" s="19"/>
      <c r="AM23" s="11"/>
      <c r="AN23" s="12"/>
      <c r="AO23" s="12"/>
      <c r="AQ23" s="10"/>
      <c r="AR23" s="10"/>
      <c r="AS23" s="10"/>
      <c r="AT23" s="10"/>
      <c r="AU23" s="11"/>
      <c r="AV23" s="11"/>
      <c r="AW23" s="11"/>
    </row>
    <row r="24" spans="1:50" s="3" customFormat="1">
      <c r="A24" s="25" t="s">
        <v>27</v>
      </c>
      <c r="B24" s="26" t="s">
        <v>28</v>
      </c>
      <c r="C24" s="27"/>
      <c r="D24" s="28"/>
      <c r="E24" s="35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64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0"/>
      <c r="AQ24" s="10"/>
      <c r="AR24" s="10"/>
      <c r="AS24" s="10"/>
      <c r="AT24" s="10"/>
      <c r="AU24" s="10"/>
      <c r="AV24" s="10"/>
      <c r="AW24" s="10"/>
      <c r="AX24" s="6"/>
    </row>
    <row r="25" spans="1:50">
      <c r="A25" s="32">
        <v>1</v>
      </c>
      <c r="B25" s="33" t="s">
        <v>29</v>
      </c>
      <c r="C25" s="20">
        <v>2492643339.3600001</v>
      </c>
      <c r="D25" s="34">
        <v>8</v>
      </c>
      <c r="E25" s="35">
        <f t="shared" si="0"/>
        <v>5.2265546415343431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3"/>
      <c r="T25" s="38"/>
      <c r="U25" s="38"/>
      <c r="V25" s="38"/>
      <c r="W25" s="36">
        <f>(1/8)*E25</f>
        <v>0.65331933019179289</v>
      </c>
      <c r="X25" s="36">
        <f>(6/8)*E25</f>
        <v>3.9199159811507576</v>
      </c>
      <c r="Y25" s="36">
        <f>(1/8)*E25</f>
        <v>0.65331933019179289</v>
      </c>
      <c r="Z25" s="45"/>
      <c r="AA25" s="45"/>
      <c r="AB25" s="45"/>
      <c r="AC25" s="38"/>
      <c r="AD25" s="38"/>
      <c r="AE25" s="11"/>
      <c r="AF25" s="11"/>
      <c r="AG25" s="19"/>
      <c r="AH25" s="19"/>
      <c r="AI25" s="15"/>
      <c r="AJ25" s="15"/>
      <c r="AK25" s="15"/>
      <c r="AL25" s="11"/>
      <c r="AM25" s="11"/>
      <c r="AN25" s="11"/>
      <c r="AO25" s="12"/>
      <c r="AP25" s="10"/>
      <c r="AQ25" s="10"/>
      <c r="AR25" s="11"/>
      <c r="AS25" s="11"/>
      <c r="AT25" s="10"/>
      <c r="AU25" s="11"/>
      <c r="AV25" s="11"/>
      <c r="AW25" s="11"/>
    </row>
    <row r="26" spans="1:50" s="3" customFormat="1">
      <c r="A26" s="25" t="s">
        <v>30</v>
      </c>
      <c r="B26" s="26" t="s">
        <v>31</v>
      </c>
      <c r="C26" s="27"/>
      <c r="D26" s="28"/>
      <c r="E26" s="35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0"/>
      <c r="AQ26" s="10"/>
      <c r="AR26" s="10"/>
      <c r="AS26" s="10"/>
      <c r="AT26" s="10"/>
      <c r="AU26" s="10"/>
      <c r="AV26" s="10"/>
      <c r="AW26" s="10"/>
    </row>
    <row r="27" spans="1:50">
      <c r="A27" s="32">
        <v>1</v>
      </c>
      <c r="B27" s="33" t="s">
        <v>32</v>
      </c>
      <c r="C27" s="4">
        <v>17890749135</v>
      </c>
      <c r="D27" s="34">
        <v>26</v>
      </c>
      <c r="E27" s="35">
        <f t="shared" si="0"/>
        <v>37.513179866345901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6">
        <f>(5/26)*E27</f>
        <v>7.2140730512203657</v>
      </c>
      <c r="Z27" s="36">
        <f>(6/26)*E27</f>
        <v>8.6568876614644399</v>
      </c>
      <c r="AA27" s="36">
        <f>(6/26)*E27</f>
        <v>8.6568876614644399</v>
      </c>
      <c r="AB27" s="36">
        <f>(6/26)*E27</f>
        <v>8.6568876614644399</v>
      </c>
      <c r="AC27" s="36">
        <f>(3/26)*E27</f>
        <v>4.3284438307322199</v>
      </c>
      <c r="AD27" s="45"/>
      <c r="AE27" s="11"/>
      <c r="AF27" s="11"/>
      <c r="AG27" s="11"/>
      <c r="AH27" s="11"/>
      <c r="AI27" s="11"/>
      <c r="AJ27" s="11"/>
      <c r="AK27" s="19"/>
      <c r="AL27" s="15"/>
      <c r="AM27" s="15"/>
      <c r="AN27" s="15"/>
      <c r="AO27" s="11"/>
      <c r="AP27" s="11"/>
      <c r="AQ27" s="11"/>
      <c r="AR27" s="11"/>
      <c r="AS27" s="11"/>
      <c r="AT27" s="10"/>
      <c r="AU27" s="11"/>
      <c r="AV27" s="11"/>
      <c r="AW27" s="11"/>
    </row>
    <row r="28" spans="1:50" s="3" customFormat="1">
      <c r="A28" s="25" t="s">
        <v>33</v>
      </c>
      <c r="B28" s="26" t="s">
        <v>34</v>
      </c>
      <c r="C28" s="27"/>
      <c r="D28" s="28"/>
      <c r="E28" s="35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15"/>
      <c r="AF28" s="15"/>
      <c r="AG28" s="15"/>
      <c r="AH28" s="15"/>
      <c r="AI28" s="15"/>
      <c r="AJ28" s="15"/>
      <c r="AK28" s="15"/>
      <c r="AL28" s="15"/>
      <c r="AM28" s="15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50">
      <c r="A29" s="32">
        <v>1</v>
      </c>
      <c r="B29" s="33" t="s">
        <v>46</v>
      </c>
      <c r="C29" s="4">
        <v>8034979.8399999999</v>
      </c>
      <c r="D29" s="34">
        <v>4</v>
      </c>
      <c r="E29" s="35">
        <f t="shared" si="0"/>
        <v>1.6847681541222573E-2</v>
      </c>
      <c r="F29" s="38"/>
      <c r="G29" s="38"/>
      <c r="H29" s="38"/>
      <c r="I29" s="38"/>
      <c r="J29" s="45"/>
      <c r="K29" s="45"/>
      <c r="L29" s="45"/>
      <c r="M29" s="38"/>
      <c r="N29" s="60"/>
      <c r="O29" s="45"/>
      <c r="P29" s="40"/>
      <c r="Q29" s="36">
        <f>(4/4)*E29</f>
        <v>1.6847681541222573E-2</v>
      </c>
      <c r="R29" s="4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0"/>
      <c r="AQ29" s="10"/>
      <c r="AR29" s="10"/>
      <c r="AS29" s="10"/>
      <c r="AT29" s="10"/>
      <c r="AU29" s="11"/>
      <c r="AV29" s="11"/>
      <c r="AW29" s="11"/>
    </row>
    <row r="30" spans="1:50">
      <c r="A30" s="32">
        <v>2</v>
      </c>
      <c r="B30" s="45" t="s">
        <v>48</v>
      </c>
      <c r="C30" s="20">
        <v>111894379.67</v>
      </c>
      <c r="D30" s="34">
        <v>7</v>
      </c>
      <c r="E30" s="35">
        <f t="shared" si="0"/>
        <v>0.23461924142585147</v>
      </c>
      <c r="F30" s="38"/>
      <c r="G30" s="38"/>
      <c r="H30" s="38"/>
      <c r="I30" s="38"/>
      <c r="J30" s="60"/>
      <c r="K30" s="36">
        <f>(6/7)*E30</f>
        <v>0.20110220693644409</v>
      </c>
      <c r="L30" s="36">
        <f>(1/7)*E30</f>
        <v>3.3517034489407349E-2</v>
      </c>
      <c r="M30" s="45"/>
      <c r="N30" s="45"/>
      <c r="O30" s="38"/>
      <c r="P30" s="60"/>
      <c r="Q30" s="60"/>
      <c r="R30" s="45"/>
      <c r="S30" s="45"/>
      <c r="T30" s="45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0"/>
      <c r="AQ30" s="10"/>
      <c r="AR30" s="10"/>
      <c r="AS30" s="10"/>
      <c r="AT30" s="10"/>
      <c r="AU30" s="11"/>
      <c r="AV30" s="11"/>
      <c r="AW30" s="11"/>
    </row>
    <row r="31" spans="1:50" s="3" customFormat="1">
      <c r="A31" s="32">
        <v>3</v>
      </c>
      <c r="B31" s="45" t="s">
        <v>49</v>
      </c>
      <c r="C31" s="20">
        <v>127802484.67</v>
      </c>
      <c r="D31" s="28">
        <v>11</v>
      </c>
      <c r="E31" s="35">
        <f t="shared" si="0"/>
        <v>0.26797522890824577</v>
      </c>
      <c r="F31" s="38"/>
      <c r="G31" s="38"/>
      <c r="H31" s="38"/>
      <c r="I31" s="36">
        <f>(5/11)*E31</f>
        <v>0.1218069222310208</v>
      </c>
      <c r="J31" s="36">
        <f>(6/11)*E31</f>
        <v>0.14616830667722494</v>
      </c>
      <c r="K31" s="40"/>
      <c r="L31" s="38"/>
      <c r="M31" s="38"/>
      <c r="N31" s="61"/>
      <c r="O31" s="61"/>
      <c r="P31" s="61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0"/>
      <c r="AQ31" s="10"/>
      <c r="AR31" s="10"/>
      <c r="AS31" s="10"/>
      <c r="AT31" s="10"/>
      <c r="AU31" s="10"/>
      <c r="AV31" s="10"/>
      <c r="AW31" s="10"/>
    </row>
    <row r="32" spans="1:50">
      <c r="A32" s="25" t="s">
        <v>35</v>
      </c>
      <c r="B32" s="26" t="s">
        <v>36</v>
      </c>
      <c r="C32" s="48"/>
      <c r="D32" s="34"/>
      <c r="E32" s="35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0"/>
      <c r="AQ32" s="10"/>
      <c r="AR32" s="10"/>
      <c r="AS32" s="10"/>
      <c r="AT32" s="10"/>
      <c r="AU32" s="11"/>
      <c r="AV32" s="11"/>
      <c r="AW32" s="11"/>
    </row>
    <row r="33" spans="1:50" s="3" customFormat="1">
      <c r="A33" s="32">
        <v>1</v>
      </c>
      <c r="B33" s="33" t="s">
        <v>37</v>
      </c>
      <c r="C33" s="4">
        <v>20000000</v>
      </c>
      <c r="D33" s="28">
        <v>7</v>
      </c>
      <c r="E33" s="35">
        <f t="shared" si="0"/>
        <v>4.1935840230365964E-2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6">
        <f>(3/7)*E33</f>
        <v>1.7972502955871127E-2</v>
      </c>
      <c r="AD33" s="36">
        <f>(4/7)*E33</f>
        <v>2.3963337274494834E-2</v>
      </c>
      <c r="AE33" s="10"/>
      <c r="AF33" s="15"/>
      <c r="AG33" s="15"/>
      <c r="AH33" s="15"/>
      <c r="AI33" s="15"/>
      <c r="AJ33" s="10"/>
      <c r="AK33" s="10"/>
      <c r="AL33" s="10"/>
      <c r="AM33" s="15"/>
      <c r="AN33" s="15"/>
      <c r="AO33" s="15"/>
      <c r="AP33" s="10"/>
      <c r="AQ33" s="10"/>
      <c r="AR33" s="10"/>
      <c r="AS33" s="10"/>
      <c r="AT33" s="10"/>
      <c r="AU33" s="10"/>
      <c r="AV33" s="10"/>
      <c r="AW33" s="10"/>
      <c r="AX33" s="6"/>
    </row>
    <row r="34" spans="1:50">
      <c r="A34" s="32">
        <v>2</v>
      </c>
      <c r="B34" s="33" t="s">
        <v>38</v>
      </c>
      <c r="C34" s="4">
        <v>10862100.23</v>
      </c>
      <c r="D34" s="34">
        <v>10</v>
      </c>
      <c r="E34" s="35">
        <f t="shared" si="0"/>
        <v>2.2775564990575072E-2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6">
        <f>(5/10)*E34</f>
        <v>1.1387782495287536E-2</v>
      </c>
      <c r="Z34" s="36">
        <f>(5/10)*E34</f>
        <v>1.1387782495287536E-2</v>
      </c>
      <c r="AA34" s="38"/>
      <c r="AB34" s="38"/>
      <c r="AC34" s="60"/>
      <c r="AD34" s="60"/>
      <c r="AE34" s="62"/>
      <c r="AF34" s="15"/>
      <c r="AG34" s="15"/>
      <c r="AH34" s="15"/>
      <c r="AI34" s="15"/>
      <c r="AJ34" s="11"/>
      <c r="AK34" s="11"/>
      <c r="AM34" s="11"/>
      <c r="AN34" s="15"/>
      <c r="AO34" s="15"/>
      <c r="AQ34" s="10"/>
      <c r="AR34" s="10"/>
      <c r="AS34" s="10"/>
      <c r="AT34" s="10"/>
      <c r="AU34" s="11"/>
      <c r="AV34" s="11"/>
      <c r="AW34" s="11"/>
    </row>
    <row r="35" spans="1:50" s="3" customFormat="1">
      <c r="A35" s="49"/>
      <c r="B35" s="38"/>
      <c r="C35" s="50"/>
      <c r="D35" s="28"/>
      <c r="E35" s="35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0"/>
      <c r="AQ35" s="10"/>
      <c r="AR35" s="10"/>
      <c r="AS35" s="10"/>
      <c r="AT35" s="10"/>
      <c r="AU35" s="10"/>
      <c r="AV35" s="10"/>
      <c r="AW35" s="10"/>
    </row>
    <row r="36" spans="1:50" ht="15.75" thickBot="1">
      <c r="A36" s="51"/>
      <c r="B36" s="52" t="s">
        <v>40</v>
      </c>
      <c r="C36" s="53">
        <f>SUM(C11:C34)</f>
        <v>47691902416.009995</v>
      </c>
      <c r="D36" s="54"/>
      <c r="E36" s="55">
        <f>SUM(E11:E34)</f>
        <v>99.999999999999986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0"/>
      <c r="AQ36" s="10"/>
      <c r="AR36" s="10"/>
      <c r="AS36" s="10"/>
      <c r="AT36" s="10"/>
      <c r="AU36" s="11"/>
      <c r="AV36" s="11"/>
      <c r="AW36" s="11"/>
    </row>
    <row r="37" spans="1:50" ht="43.5" customHeight="1" thickTop="1" thickBot="1">
      <c r="A37" s="57"/>
      <c r="B37" s="67" t="s">
        <v>42</v>
      </c>
      <c r="C37" s="67" t="s">
        <v>43</v>
      </c>
      <c r="D37" s="67"/>
      <c r="E37" s="67"/>
      <c r="F37" s="58">
        <f>SUM(F11:F34)</f>
        <v>0.45175686874607401</v>
      </c>
      <c r="G37" s="58">
        <f>SUM(G11:G34)</f>
        <v>0.33075572984252172</v>
      </c>
      <c r="H37" s="58">
        <f>SUM(H11:H34)</f>
        <v>0.11980659210600458</v>
      </c>
      <c r="I37" s="58">
        <f t="shared" ref="I37:AB37" si="1">SUM(I11:I34)</f>
        <v>2.5978008422065031</v>
      </c>
      <c r="J37" s="58">
        <f t="shared" si="1"/>
        <v>2.603099850101446</v>
      </c>
      <c r="K37" s="58">
        <f t="shared" si="1"/>
        <v>2.6580337503606652</v>
      </c>
      <c r="L37" s="58">
        <f t="shared" si="1"/>
        <v>2.8745334506183662</v>
      </c>
      <c r="M37" s="58">
        <f t="shared" si="1"/>
        <v>3.7482665721947597</v>
      </c>
      <c r="N37" s="58">
        <f t="shared" si="1"/>
        <v>7.900432479819024</v>
      </c>
      <c r="O37" s="58">
        <f t="shared" si="1"/>
        <v>7.900432479819024</v>
      </c>
      <c r="P37" s="58">
        <f t="shared" si="1"/>
        <v>7.900432479819024</v>
      </c>
      <c r="Q37" s="58">
        <f t="shared" si="1"/>
        <v>3.3810293810312437</v>
      </c>
      <c r="R37" s="58">
        <f t="shared" si="1"/>
        <v>2.4569315434242212</v>
      </c>
      <c r="S37" s="58">
        <f t="shared" si="1"/>
        <v>2.4569315434242212</v>
      </c>
      <c r="T37" s="58">
        <f t="shared" si="1"/>
        <v>2.4569315434242212</v>
      </c>
      <c r="U37" s="58">
        <f t="shared" si="1"/>
        <v>1.879459777326943</v>
      </c>
      <c r="V37" s="58">
        <f t="shared" si="1"/>
        <v>3.3567873687960597</v>
      </c>
      <c r="W37" s="58">
        <f t="shared" si="1"/>
        <v>2.7754511640302768</v>
      </c>
      <c r="X37" s="58">
        <f t="shared" si="1"/>
        <v>3.9199159811507576</v>
      </c>
      <c r="Y37" s="58">
        <f>SUM(Y11:Y34)</f>
        <v>7.8787801639074457</v>
      </c>
      <c r="Z37" s="58">
        <f>SUM(Z11:Z34)</f>
        <v>8.6682754439597272</v>
      </c>
      <c r="AA37" s="58">
        <f t="shared" si="1"/>
        <v>8.6568876614644399</v>
      </c>
      <c r="AB37" s="58">
        <f t="shared" si="1"/>
        <v>8.6568876614644399</v>
      </c>
      <c r="AC37" s="58">
        <f>SUM(AC11:AC34)</f>
        <v>4.346416333688091</v>
      </c>
      <c r="AD37" s="58">
        <f>SUM(AD11:AD34)</f>
        <v>2.3963337274494834E-2</v>
      </c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1"/>
      <c r="AW37" s="11"/>
    </row>
    <row r="38" spans="1:50" ht="51.75" customHeight="1" thickTop="1" thickBot="1">
      <c r="A38" s="57"/>
      <c r="B38" s="67"/>
      <c r="C38" s="67" t="s">
        <v>44</v>
      </c>
      <c r="D38" s="67"/>
      <c r="E38" s="67"/>
      <c r="F38" s="59">
        <v>0.45200000000000001</v>
      </c>
      <c r="G38" s="59">
        <f>SUM(F38+G37)</f>
        <v>0.78275572984252173</v>
      </c>
      <c r="H38" s="59">
        <f t="shared" ref="H38:AD38" si="2">SUM(G38+H37)</f>
        <v>0.90256232194852637</v>
      </c>
      <c r="I38" s="59">
        <f t="shared" si="2"/>
        <v>3.5003631641550292</v>
      </c>
      <c r="J38" s="59">
        <f t="shared" si="2"/>
        <v>6.1034630142564748</v>
      </c>
      <c r="K38" s="59">
        <f t="shared" si="2"/>
        <v>8.7614967646171404</v>
      </c>
      <c r="L38" s="59">
        <f t="shared" si="2"/>
        <v>11.636030215235508</v>
      </c>
      <c r="M38" s="59">
        <f t="shared" si="2"/>
        <v>15.384296787430268</v>
      </c>
      <c r="N38" s="59">
        <f t="shared" si="2"/>
        <v>23.28472926724929</v>
      </c>
      <c r="O38" s="59">
        <f t="shared" si="2"/>
        <v>31.185161747068314</v>
      </c>
      <c r="P38" s="59">
        <f t="shared" si="2"/>
        <v>39.085594226887338</v>
      </c>
      <c r="Q38" s="59">
        <f t="shared" si="2"/>
        <v>42.466623607918578</v>
      </c>
      <c r="R38" s="59">
        <f t="shared" si="2"/>
        <v>44.923555151342796</v>
      </c>
      <c r="S38" s="59">
        <f t="shared" si="2"/>
        <v>47.380486694767015</v>
      </c>
      <c r="T38" s="59">
        <f t="shared" si="2"/>
        <v>49.837418238191233</v>
      </c>
      <c r="U38" s="59">
        <f t="shared" si="2"/>
        <v>51.716878015518176</v>
      </c>
      <c r="V38" s="59">
        <f t="shared" si="2"/>
        <v>55.073665384314239</v>
      </c>
      <c r="W38" s="59">
        <f t="shared" si="2"/>
        <v>57.849116548344519</v>
      </c>
      <c r="X38" s="59">
        <f t="shared" si="2"/>
        <v>61.769032529495277</v>
      </c>
      <c r="Y38" s="59">
        <f t="shared" si="2"/>
        <v>69.647812693402727</v>
      </c>
      <c r="Z38" s="59">
        <f t="shared" si="2"/>
        <v>78.316088137362456</v>
      </c>
      <c r="AA38" s="59">
        <f t="shared" si="2"/>
        <v>86.972975798826894</v>
      </c>
      <c r="AB38" s="59">
        <f t="shared" si="2"/>
        <v>95.629863460291332</v>
      </c>
      <c r="AC38" s="59">
        <f t="shared" si="2"/>
        <v>99.97627979397943</v>
      </c>
      <c r="AD38" s="59">
        <f t="shared" si="2"/>
        <v>100.00024313125392</v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1"/>
      <c r="AW38" s="11"/>
    </row>
    <row r="39" spans="1:50" ht="15.75" thickTop="1">
      <c r="A39" s="16"/>
      <c r="B39" s="16"/>
      <c r="C39" s="16"/>
      <c r="D39" s="16"/>
      <c r="E39" s="1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50">
      <c r="A40" s="16"/>
      <c r="B40" s="16"/>
      <c r="C40" s="18">
        <v>47697902416.010002</v>
      </c>
      <c r="D40" s="16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50">
      <c r="A41" s="16"/>
      <c r="B41" s="16"/>
      <c r="C41" s="16"/>
      <c r="D41" s="16"/>
      <c r="E41" s="1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</sheetData>
  <mergeCells count="21">
    <mergeCell ref="AT8:AW8"/>
    <mergeCell ref="J8:M8"/>
    <mergeCell ref="N8:Q8"/>
    <mergeCell ref="R8:U8"/>
    <mergeCell ref="F8:I8"/>
    <mergeCell ref="V8:Y8"/>
    <mergeCell ref="Z8:AC8"/>
    <mergeCell ref="AH8:AK8"/>
    <mergeCell ref="AL8:AO8"/>
    <mergeCell ref="AP8:AS8"/>
    <mergeCell ref="D2:T4"/>
    <mergeCell ref="AE23:AE24"/>
    <mergeCell ref="A7:A9"/>
    <mergeCell ref="C37:E37"/>
    <mergeCell ref="B37:B38"/>
    <mergeCell ref="C38:E38"/>
    <mergeCell ref="B7:B9"/>
    <mergeCell ref="C7:C9"/>
    <mergeCell ref="D7:D9"/>
    <mergeCell ref="E7:E9"/>
    <mergeCell ref="F7:AD7"/>
  </mergeCells>
  <printOptions horizontalCentered="1" verticalCentered="1"/>
  <pageMargins left="0.98425196850393704" right="0.39370078740157483" top="0.74803149606299213" bottom="0.74803149606299213" header="0.31496062992125984" footer="0.31496062992125984"/>
  <pageSetup paperSize="274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Chart13</vt:lpstr>
      <vt:lpstr>Chart12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2016-07-17T11:15:04Z</cp:lastPrinted>
  <dcterms:created xsi:type="dcterms:W3CDTF">2015-06-24T17:23:37Z</dcterms:created>
  <dcterms:modified xsi:type="dcterms:W3CDTF">2016-07-17T11:15:59Z</dcterms:modified>
</cp:coreProperties>
</file>