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isa Ramadhani\Documents\Bismillah, Lulus\TA\"/>
    </mc:Choice>
  </mc:AlternateContent>
  <bookViews>
    <workbookView xWindow="0" yWindow="0" windowWidth="10215" windowHeight="5310" firstSheet="2" activeTab="3"/>
  </bookViews>
  <sheets>
    <sheet name="Sheet1" sheetId="1" r:id="rId1"/>
    <sheet name="Data" sheetId="3" r:id="rId2"/>
    <sheet name="Lampiran 1" sheetId="5" r:id="rId3"/>
    <sheet name="Lampiran 2" sheetId="4" r:id="rId4"/>
    <sheet name="Grafik" sheetId="6" r:id="rId5"/>
  </sheets>
  <definedNames>
    <definedName name="_xlnm.Print_Area" localSheetId="1">Data!$A$1:$EK$85</definedName>
    <definedName name="_xlnm.Print_Area" localSheetId="4">Grafik!$A$1:$GB$94</definedName>
    <definedName name="_xlnm.Print_Area" localSheetId="2">'Lampiran 1'!$A$1:$CM$44</definedName>
    <definedName name="_xlnm.Print_Area" localSheetId="3">'Lampiran 2'!$A$1:$CM$239</definedName>
    <definedName name="_xlnm.Print_Area" localSheetId="0">Sheet1!$A$1:$AR$256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42" i="4" l="1"/>
  <c r="BL142" i="4"/>
  <c r="BF147" i="4" s="1"/>
  <c r="BF148" i="4" s="1"/>
  <c r="BM223" i="4" s="1"/>
  <c r="AT142" i="4"/>
  <c r="AB142" i="4"/>
  <c r="CE64" i="4"/>
  <c r="BM64" i="4"/>
  <c r="AU64" i="4"/>
  <c r="AC64" i="4"/>
  <c r="BV42" i="4"/>
  <c r="BD42" i="4"/>
  <c r="AL42" i="4"/>
  <c r="T42" i="4"/>
  <c r="B42" i="4"/>
  <c r="CC218" i="4"/>
  <c r="CF214" i="4"/>
  <c r="CA203" i="4"/>
  <c r="CF197" i="4"/>
  <c r="CF206" i="4" s="1"/>
  <c r="CJ206" i="4" s="1"/>
  <c r="CK218" i="4" s="1"/>
  <c r="CA192" i="4"/>
  <c r="CI186" i="4"/>
  <c r="CI192" i="4" s="1"/>
  <c r="CI185" i="4"/>
  <c r="CF192" i="4" s="1"/>
  <c r="CE185" i="4"/>
  <c r="CA180" i="4"/>
  <c r="CI174" i="4"/>
  <c r="CI180" i="4" s="1"/>
  <c r="CE166" i="4"/>
  <c r="CJ159" i="4"/>
  <c r="CB159" i="4"/>
  <c r="CI152" i="4"/>
  <c r="CD147" i="4"/>
  <c r="BX147" i="4"/>
  <c r="BX148" i="4" s="1"/>
  <c r="CE223" i="4" s="1"/>
  <c r="CG125" i="4"/>
  <c r="CH122" i="4"/>
  <c r="CB120" i="4"/>
  <c r="CF115" i="4"/>
  <c r="CB116" i="4" s="1"/>
  <c r="CF116" i="4" s="1"/>
  <c r="CE118" i="4" s="1"/>
  <c r="CB119" i="4" s="1"/>
  <c r="CF120" i="4" s="1"/>
  <c r="CB121" i="4" s="1"/>
  <c r="CB122" i="4" s="1"/>
  <c r="CB123" i="4" s="1"/>
  <c r="CB124" i="4" s="1"/>
  <c r="CB125" i="4" s="1"/>
  <c r="CB127" i="4" s="1"/>
  <c r="CB95" i="4"/>
  <c r="CB91" i="4"/>
  <c r="CB87" i="4"/>
  <c r="CB83" i="4"/>
  <c r="CI58" i="4"/>
  <c r="CF198" i="4" s="1"/>
  <c r="CF58" i="4"/>
  <c r="CE153" i="4" s="1"/>
  <c r="CI153" i="4" s="1"/>
  <c r="CG159" i="4" s="1"/>
  <c r="CD58" i="4"/>
  <c r="CB98" i="4" s="1"/>
  <c r="CI57" i="4"/>
  <c r="CF57" i="4"/>
  <c r="CD57" i="4"/>
  <c r="CB97" i="4" s="1"/>
  <c r="CI56" i="4"/>
  <c r="CF56" i="4"/>
  <c r="CD56" i="4"/>
  <c r="CB96" i="4" s="1"/>
  <c r="CI55" i="4"/>
  <c r="CF55" i="4"/>
  <c r="CD55" i="4"/>
  <c r="CI54" i="4"/>
  <c r="CF54" i="4"/>
  <c r="CD54" i="4"/>
  <c r="CB94" i="4" s="1"/>
  <c r="CI53" i="4"/>
  <c r="CF53" i="4"/>
  <c r="CD53" i="4"/>
  <c r="CB93" i="4" s="1"/>
  <c r="CI52" i="4"/>
  <c r="CF52" i="4"/>
  <c r="CD52" i="4"/>
  <c r="CB92" i="4" s="1"/>
  <c r="CI51" i="4"/>
  <c r="CF51" i="4"/>
  <c r="CD51" i="4"/>
  <c r="CI50" i="4"/>
  <c r="CF50" i="4"/>
  <c r="CD50" i="4"/>
  <c r="CB90" i="4" s="1"/>
  <c r="CI49" i="4"/>
  <c r="CF49" i="4"/>
  <c r="CD49" i="4"/>
  <c r="CB89" i="4" s="1"/>
  <c r="CI48" i="4"/>
  <c r="CF48" i="4"/>
  <c r="CD48" i="4"/>
  <c r="CB88" i="4" s="1"/>
  <c r="CI47" i="4"/>
  <c r="CF47" i="4"/>
  <c r="CD47" i="4"/>
  <c r="CI46" i="4"/>
  <c r="CF46" i="4"/>
  <c r="CD46" i="4"/>
  <c r="CB86" i="4" s="1"/>
  <c r="CI45" i="4"/>
  <c r="CF45" i="4"/>
  <c r="CD45" i="4"/>
  <c r="CB85" i="4" s="1"/>
  <c r="CI44" i="4"/>
  <c r="CF44" i="4"/>
  <c r="CD44" i="4"/>
  <c r="CB84" i="4" s="1"/>
  <c r="CI43" i="4"/>
  <c r="CF43" i="4"/>
  <c r="CD43" i="4"/>
  <c r="CE63" i="4" s="1"/>
  <c r="CI42" i="4"/>
  <c r="CF42" i="4"/>
  <c r="CD42" i="4"/>
  <c r="CE62" i="4" s="1"/>
  <c r="BK218" i="4"/>
  <c r="BN214" i="4"/>
  <c r="BI203" i="4"/>
  <c r="BN197" i="4"/>
  <c r="BI192" i="4"/>
  <c r="BQ186" i="4"/>
  <c r="BQ192" i="4" s="1"/>
  <c r="BQ185" i="4"/>
  <c r="BN192" i="4" s="1"/>
  <c r="BM185" i="4"/>
  <c r="BI180" i="4"/>
  <c r="BQ174" i="4"/>
  <c r="BQ180" i="4" s="1"/>
  <c r="BM166" i="4"/>
  <c r="BR159" i="4"/>
  <c r="BJ159" i="4"/>
  <c r="BQ152" i="4"/>
  <c r="BL147" i="4"/>
  <c r="BO125" i="4"/>
  <c r="BP122" i="4"/>
  <c r="BJ120" i="4"/>
  <c r="BM118" i="4"/>
  <c r="BJ119" i="4" s="1"/>
  <c r="BN120" i="4" s="1"/>
  <c r="BJ121" i="4" s="1"/>
  <c r="BJ122" i="4" s="1"/>
  <c r="BJ123" i="4" s="1"/>
  <c r="BJ124" i="4" s="1"/>
  <c r="BJ125" i="4" s="1"/>
  <c r="BJ127" i="4" s="1"/>
  <c r="BN115" i="4"/>
  <c r="BJ116" i="4" s="1"/>
  <c r="BN116" i="4" s="1"/>
  <c r="BJ95" i="4"/>
  <c r="BJ91" i="4"/>
  <c r="BJ87" i="4"/>
  <c r="BJ83" i="4"/>
  <c r="BQ64" i="4"/>
  <c r="BM65" i="4"/>
  <c r="BM62" i="4"/>
  <c r="BO67" i="4" s="1"/>
  <c r="BQ58" i="4"/>
  <c r="BN58" i="4"/>
  <c r="BM153" i="4" s="1"/>
  <c r="BQ153" i="4" s="1"/>
  <c r="BO159" i="4" s="1"/>
  <c r="BL58" i="4"/>
  <c r="BJ98" i="4" s="1"/>
  <c r="BN215" i="4" s="1"/>
  <c r="BQ57" i="4"/>
  <c r="BN57" i="4"/>
  <c r="BL57" i="4"/>
  <c r="BJ97" i="4" s="1"/>
  <c r="BQ56" i="4"/>
  <c r="BN56" i="4"/>
  <c r="BL56" i="4"/>
  <c r="BJ96" i="4" s="1"/>
  <c r="BQ55" i="4"/>
  <c r="BN55" i="4"/>
  <c r="BL55" i="4"/>
  <c r="BQ54" i="4"/>
  <c r="BN54" i="4"/>
  <c r="BL54" i="4"/>
  <c r="BJ94" i="4" s="1"/>
  <c r="BQ53" i="4"/>
  <c r="BN53" i="4"/>
  <c r="BL53" i="4"/>
  <c r="BJ93" i="4" s="1"/>
  <c r="BQ52" i="4"/>
  <c r="BN52" i="4"/>
  <c r="BL52" i="4"/>
  <c r="BJ92" i="4" s="1"/>
  <c r="BQ51" i="4"/>
  <c r="BN51" i="4"/>
  <c r="BL51" i="4"/>
  <c r="BQ50" i="4"/>
  <c r="BN50" i="4"/>
  <c r="BL50" i="4"/>
  <c r="BJ90" i="4" s="1"/>
  <c r="BQ49" i="4"/>
  <c r="BN49" i="4"/>
  <c r="BL49" i="4"/>
  <c r="BJ89" i="4" s="1"/>
  <c r="BQ48" i="4"/>
  <c r="BN48" i="4"/>
  <c r="BL48" i="4"/>
  <c r="BJ88" i="4" s="1"/>
  <c r="BQ47" i="4"/>
  <c r="BN47" i="4"/>
  <c r="BL47" i="4"/>
  <c r="BQ46" i="4"/>
  <c r="BN46" i="4"/>
  <c r="BL46" i="4"/>
  <c r="BJ86" i="4" s="1"/>
  <c r="BQ45" i="4"/>
  <c r="BN45" i="4"/>
  <c r="BL45" i="4"/>
  <c r="BJ85" i="4" s="1"/>
  <c r="BQ44" i="4"/>
  <c r="BN44" i="4"/>
  <c r="BL44" i="4"/>
  <c r="BJ84" i="4" s="1"/>
  <c r="BQ43" i="4"/>
  <c r="BN43" i="4"/>
  <c r="BL43" i="4"/>
  <c r="BM63" i="4" s="1"/>
  <c r="BO73" i="4" s="1"/>
  <c r="BQ42" i="4"/>
  <c r="BN42" i="4"/>
  <c r="BL42" i="4"/>
  <c r="AS218" i="4"/>
  <c r="AV214" i="4"/>
  <c r="AQ203" i="4"/>
  <c r="AV197" i="4"/>
  <c r="AV206" i="4" s="1"/>
  <c r="AZ206" i="4" s="1"/>
  <c r="BA218" i="4" s="1"/>
  <c r="AY192" i="4"/>
  <c r="AQ192" i="4"/>
  <c r="AY186" i="4"/>
  <c r="AY185" i="4"/>
  <c r="AV192" i="4" s="1"/>
  <c r="AU185" i="4"/>
  <c r="AQ180" i="4"/>
  <c r="AY174" i="4"/>
  <c r="AY180" i="4" s="1"/>
  <c r="AU166" i="4"/>
  <c r="AZ159" i="4"/>
  <c r="AR159" i="4"/>
  <c r="AY152" i="4"/>
  <c r="AT147" i="4"/>
  <c r="AN147" i="4"/>
  <c r="AN148" i="4" s="1"/>
  <c r="AU223" i="4" s="1"/>
  <c r="AW125" i="4"/>
  <c r="AX122" i="4"/>
  <c r="AR120" i="4"/>
  <c r="AR116" i="4"/>
  <c r="AV116" i="4" s="1"/>
  <c r="AU118" i="4" s="1"/>
  <c r="AR119" i="4" s="1"/>
  <c r="AV120" i="4" s="1"/>
  <c r="AR121" i="4" s="1"/>
  <c r="AR122" i="4" s="1"/>
  <c r="AR123" i="4" s="1"/>
  <c r="AR124" i="4" s="1"/>
  <c r="AR125" i="4" s="1"/>
  <c r="AR127" i="4" s="1"/>
  <c r="AV115" i="4"/>
  <c r="AR83" i="4"/>
  <c r="AY58" i="4"/>
  <c r="AV198" i="4" s="1"/>
  <c r="AV58" i="4"/>
  <c r="AU153" i="4" s="1"/>
  <c r="AY153" i="4" s="1"/>
  <c r="AW159" i="4" s="1"/>
  <c r="AT58" i="4"/>
  <c r="AR98" i="4" s="1"/>
  <c r="AY57" i="4"/>
  <c r="AV57" i="4"/>
  <c r="AT57" i="4"/>
  <c r="AR97" i="4" s="1"/>
  <c r="AY56" i="4"/>
  <c r="AV56" i="4"/>
  <c r="AT56" i="4"/>
  <c r="AR96" i="4" s="1"/>
  <c r="AY55" i="4"/>
  <c r="AV55" i="4"/>
  <c r="AT55" i="4"/>
  <c r="AR95" i="4" s="1"/>
  <c r="AY54" i="4"/>
  <c r="AV54" i="4"/>
  <c r="AT54" i="4"/>
  <c r="AR94" i="4" s="1"/>
  <c r="AY53" i="4"/>
  <c r="AV53" i="4"/>
  <c r="AT53" i="4"/>
  <c r="AR93" i="4" s="1"/>
  <c r="AY52" i="4"/>
  <c r="AV52" i="4"/>
  <c r="AT52" i="4"/>
  <c r="AR92" i="4" s="1"/>
  <c r="AY51" i="4"/>
  <c r="AV51" i="4"/>
  <c r="AT51" i="4"/>
  <c r="AR91" i="4" s="1"/>
  <c r="AY50" i="4"/>
  <c r="AV50" i="4"/>
  <c r="AT50" i="4"/>
  <c r="AR90" i="4" s="1"/>
  <c r="AY49" i="4"/>
  <c r="AV49" i="4"/>
  <c r="AT49" i="4"/>
  <c r="AR89" i="4" s="1"/>
  <c r="AY48" i="4"/>
  <c r="AV48" i="4"/>
  <c r="AT48" i="4"/>
  <c r="AR88" i="4" s="1"/>
  <c r="AY47" i="4"/>
  <c r="AV47" i="4"/>
  <c r="AT47" i="4"/>
  <c r="AR87" i="4" s="1"/>
  <c r="AY46" i="4"/>
  <c r="AV46" i="4"/>
  <c r="AT46" i="4"/>
  <c r="AR86" i="4" s="1"/>
  <c r="AY45" i="4"/>
  <c r="AV45" i="4"/>
  <c r="AT45" i="4"/>
  <c r="AR85" i="4" s="1"/>
  <c r="AY44" i="4"/>
  <c r="AV44" i="4"/>
  <c r="AT44" i="4"/>
  <c r="AR84" i="4" s="1"/>
  <c r="AY43" i="4"/>
  <c r="AV43" i="4"/>
  <c r="AT43" i="4"/>
  <c r="AU63" i="4" s="1"/>
  <c r="AY42" i="4"/>
  <c r="AV42" i="4"/>
  <c r="AT42" i="4"/>
  <c r="AU62" i="4" s="1"/>
  <c r="AA218" i="4"/>
  <c r="AD214" i="4"/>
  <c r="Y203" i="4"/>
  <c r="AD197" i="4"/>
  <c r="AD206" i="4" s="1"/>
  <c r="AH206" i="4" s="1"/>
  <c r="AI218" i="4" s="1"/>
  <c r="Y192" i="4"/>
  <c r="AG186" i="4"/>
  <c r="AG192" i="4" s="1"/>
  <c r="AG185" i="4"/>
  <c r="AD192" i="4" s="1"/>
  <c r="AC185" i="4"/>
  <c r="Y180" i="4"/>
  <c r="AG174" i="4"/>
  <c r="AG180" i="4" s="1"/>
  <c r="AC166" i="4"/>
  <c r="AH159" i="4"/>
  <c r="Z159" i="4"/>
  <c r="AG152" i="4"/>
  <c r="AB147" i="4"/>
  <c r="V147" i="4"/>
  <c r="V148" i="4" s="1"/>
  <c r="AC223" i="4" s="1"/>
  <c r="AE125" i="4"/>
  <c r="AF122" i="4"/>
  <c r="Z120" i="4"/>
  <c r="AD115" i="4"/>
  <c r="Z116" i="4" s="1"/>
  <c r="AD116" i="4" s="1"/>
  <c r="AC118" i="4" s="1"/>
  <c r="Z119" i="4" s="1"/>
  <c r="AD120" i="4" s="1"/>
  <c r="Z121" i="4" s="1"/>
  <c r="Z122" i="4" s="1"/>
  <c r="Z123" i="4" s="1"/>
  <c r="Z124" i="4" s="1"/>
  <c r="Z125" i="4" s="1"/>
  <c r="Z127" i="4" s="1"/>
  <c r="Z83" i="4"/>
  <c r="AG58" i="4"/>
  <c r="AD198" i="4" s="1"/>
  <c r="AD58" i="4"/>
  <c r="AC153" i="4" s="1"/>
  <c r="AG153" i="4" s="1"/>
  <c r="AE159" i="4" s="1"/>
  <c r="AB58" i="4"/>
  <c r="Z98" i="4" s="1"/>
  <c r="AG57" i="4"/>
  <c r="AD57" i="4"/>
  <c r="AB57" i="4"/>
  <c r="Z97" i="4" s="1"/>
  <c r="AG56" i="4"/>
  <c r="AD56" i="4"/>
  <c r="AB56" i="4"/>
  <c r="Z96" i="4" s="1"/>
  <c r="AG55" i="4"/>
  <c r="AD55" i="4"/>
  <c r="AB55" i="4"/>
  <c r="Z95" i="4" s="1"/>
  <c r="AG54" i="4"/>
  <c r="AD54" i="4"/>
  <c r="AB54" i="4"/>
  <c r="Z94" i="4" s="1"/>
  <c r="AG53" i="4"/>
  <c r="AD53" i="4"/>
  <c r="AB53" i="4"/>
  <c r="Z93" i="4" s="1"/>
  <c r="AG52" i="4"/>
  <c r="AD52" i="4"/>
  <c r="AB52" i="4"/>
  <c r="Z92" i="4" s="1"/>
  <c r="AG51" i="4"/>
  <c r="AD51" i="4"/>
  <c r="AB51" i="4"/>
  <c r="Z91" i="4" s="1"/>
  <c r="AG50" i="4"/>
  <c r="AD50" i="4"/>
  <c r="AB50" i="4"/>
  <c r="Z90" i="4" s="1"/>
  <c r="AG49" i="4"/>
  <c r="AD49" i="4"/>
  <c r="AB49" i="4"/>
  <c r="Z89" i="4" s="1"/>
  <c r="AG48" i="4"/>
  <c r="AD48" i="4"/>
  <c r="AB48" i="4"/>
  <c r="Z88" i="4" s="1"/>
  <c r="AG47" i="4"/>
  <c r="AD47" i="4"/>
  <c r="AB47" i="4"/>
  <c r="Z87" i="4" s="1"/>
  <c r="AG46" i="4"/>
  <c r="AD46" i="4"/>
  <c r="AB46" i="4"/>
  <c r="Z86" i="4" s="1"/>
  <c r="AG45" i="4"/>
  <c r="AD45" i="4"/>
  <c r="AB45" i="4"/>
  <c r="Z85" i="4" s="1"/>
  <c r="AG44" i="4"/>
  <c r="AD44" i="4"/>
  <c r="AB44" i="4"/>
  <c r="Z84" i="4" s="1"/>
  <c r="AG43" i="4"/>
  <c r="AD43" i="4"/>
  <c r="AB43" i="4"/>
  <c r="AC63" i="4" s="1"/>
  <c r="AG42" i="4"/>
  <c r="AD42" i="4"/>
  <c r="AB42" i="4"/>
  <c r="AC62" i="4" s="1"/>
  <c r="O230" i="4"/>
  <c r="O153" i="4"/>
  <c r="O152" i="4"/>
  <c r="O173" i="4"/>
  <c r="L180" i="4" s="1"/>
  <c r="N29" i="5"/>
  <c r="N30" i="5"/>
  <c r="N31" i="5"/>
  <c r="N32" i="5"/>
  <c r="J40" i="5" s="1"/>
  <c r="N28" i="5"/>
  <c r="J37" i="5"/>
  <c r="J38" i="5"/>
  <c r="J39" i="5"/>
  <c r="J36" i="5"/>
  <c r="CF134" i="4" l="1"/>
  <c r="CE154" i="4"/>
  <c r="BX159" i="4" s="1"/>
  <c r="BX160" i="4" s="1"/>
  <c r="CE224" i="4" s="1"/>
  <c r="CE231" i="4" s="1"/>
  <c r="CB134" i="4"/>
  <c r="CF215" i="4"/>
  <c r="CE101" i="4"/>
  <c r="CI103" i="4" s="1"/>
  <c r="CJ198" i="4"/>
  <c r="CF203" i="4" s="1"/>
  <c r="CF207" i="4"/>
  <c r="CJ207" i="4" s="1"/>
  <c r="CH218" i="4" s="1"/>
  <c r="CG67" i="4"/>
  <c r="CI64" i="4"/>
  <c r="CB131" i="4"/>
  <c r="CJ67" i="4"/>
  <c r="CG73" i="4"/>
  <c r="CE65" i="4"/>
  <c r="CE83" i="4"/>
  <c r="CJ197" i="4"/>
  <c r="CI203" i="4" s="1"/>
  <c r="BZ163" i="4"/>
  <c r="CE173" i="4"/>
  <c r="CI173" i="4" s="1"/>
  <c r="CF180" i="4" s="1"/>
  <c r="BN134" i="4"/>
  <c r="BJ134" i="4"/>
  <c r="BM154" i="4"/>
  <c r="BF159" i="4" s="1"/>
  <c r="BF160" i="4" s="1"/>
  <c r="BM224" i="4" s="1"/>
  <c r="BM231" i="4" s="1"/>
  <c r="BO68" i="4"/>
  <c r="BR70" i="4" s="1"/>
  <c r="BJ132" i="4"/>
  <c r="BM108" i="4"/>
  <c r="BP97" i="4"/>
  <c r="BP95" i="4"/>
  <c r="BP93" i="4"/>
  <c r="BP91" i="4"/>
  <c r="BP89" i="4"/>
  <c r="BP87" i="4"/>
  <c r="BP85" i="4"/>
  <c r="BP83" i="4"/>
  <c r="BO70" i="4"/>
  <c r="BP84" i="4"/>
  <c r="BP88" i="4"/>
  <c r="BP92" i="4"/>
  <c r="BP96" i="4"/>
  <c r="BN206" i="4"/>
  <c r="BR206" i="4" s="1"/>
  <c r="BS218" i="4" s="1"/>
  <c r="BR197" i="4"/>
  <c r="BQ203" i="4" s="1"/>
  <c r="BN198" i="4"/>
  <c r="BM173" i="4"/>
  <c r="BQ173" i="4" s="1"/>
  <c r="BN180" i="4" s="1"/>
  <c r="BH163" i="4"/>
  <c r="BR67" i="4"/>
  <c r="BP86" i="4"/>
  <c r="BP90" i="4"/>
  <c r="BP94" i="4"/>
  <c r="BP98" i="4"/>
  <c r="BM102" i="4" s="1"/>
  <c r="BM103" i="4" s="1"/>
  <c r="BM104" i="4" s="1"/>
  <c r="BJ131" i="4"/>
  <c r="BM83" i="4"/>
  <c r="BM101" i="4"/>
  <c r="BQ103" i="4" s="1"/>
  <c r="AU154" i="4"/>
  <c r="AN159" i="4" s="1"/>
  <c r="AN160" i="4" s="1"/>
  <c r="AU224" i="4" s="1"/>
  <c r="AU231" i="4" s="1"/>
  <c r="AV134" i="4"/>
  <c r="AR134" i="4"/>
  <c r="AZ67" i="4"/>
  <c r="AW73" i="4"/>
  <c r="AZ198" i="4"/>
  <c r="AV203" i="4" s="1"/>
  <c r="AV207" i="4"/>
  <c r="AZ207" i="4" s="1"/>
  <c r="AX218" i="4" s="1"/>
  <c r="AW67" i="4"/>
  <c r="AY64" i="4"/>
  <c r="AU65" i="4" s="1"/>
  <c r="AV215" i="4"/>
  <c r="AU101" i="4"/>
  <c r="AY103" i="4" s="1"/>
  <c r="AU83" i="4"/>
  <c r="AZ197" i="4"/>
  <c r="AY203" i="4" s="1"/>
  <c r="AP163" i="4"/>
  <c r="AU173" i="4"/>
  <c r="AY173" i="4" s="1"/>
  <c r="AV180" i="4" s="1"/>
  <c r="AD134" i="4"/>
  <c r="Z134" i="4"/>
  <c r="AC154" i="4"/>
  <c r="V159" i="4" s="1"/>
  <c r="V160" i="4" s="1"/>
  <c r="AC224" i="4" s="1"/>
  <c r="AC231" i="4" s="1"/>
  <c r="AH198" i="4"/>
  <c r="AD203" i="4" s="1"/>
  <c r="AD207" i="4"/>
  <c r="AH207" i="4" s="1"/>
  <c r="AF218" i="4" s="1"/>
  <c r="AE73" i="4"/>
  <c r="AH67" i="4"/>
  <c r="AE67" i="4"/>
  <c r="AG64" i="4"/>
  <c r="AC65" i="4" s="1"/>
  <c r="AD215" i="4"/>
  <c r="AC101" i="4"/>
  <c r="AG103" i="4" s="1"/>
  <c r="AC83" i="4"/>
  <c r="AH197" i="4"/>
  <c r="AG203" i="4" s="1"/>
  <c r="X163" i="4"/>
  <c r="AC173" i="4"/>
  <c r="AG173" i="4" s="1"/>
  <c r="AD180" i="4" s="1"/>
  <c r="FP6" i="6"/>
  <c r="FR6" i="6"/>
  <c r="FS6" i="6"/>
  <c r="FT6" i="6"/>
  <c r="FU6" i="6"/>
  <c r="FQ6" i="6"/>
  <c r="CF131" i="4" l="1"/>
  <c r="CH94" i="4"/>
  <c r="CH86" i="4"/>
  <c r="CB132" i="4"/>
  <c r="CB135" i="4" s="1"/>
  <c r="CE108" i="4"/>
  <c r="CH97" i="4"/>
  <c r="CH95" i="4"/>
  <c r="CH93" i="4"/>
  <c r="CH91" i="4"/>
  <c r="CH89" i="4"/>
  <c r="CH87" i="4"/>
  <c r="CH85" i="4"/>
  <c r="CH83" i="4"/>
  <c r="CG70" i="4"/>
  <c r="CG71" i="4" s="1"/>
  <c r="CG72" i="4" s="1"/>
  <c r="CG74" i="4" s="1"/>
  <c r="CH98" i="4"/>
  <c r="CE102" i="4" s="1"/>
  <c r="CE103" i="4" s="1"/>
  <c r="CE104" i="4" s="1"/>
  <c r="CH92" i="4"/>
  <c r="CH90" i="4"/>
  <c r="CH84" i="4"/>
  <c r="CH96" i="4"/>
  <c r="CH88" i="4"/>
  <c r="CG68" i="4"/>
  <c r="CJ70" i="4" s="1"/>
  <c r="BR198" i="4"/>
  <c r="BN203" i="4" s="1"/>
  <c r="BN207" i="4"/>
  <c r="BR207" i="4" s="1"/>
  <c r="BP218" i="4" s="1"/>
  <c r="BO71" i="4"/>
  <c r="BO72" i="4" s="1"/>
  <c r="BO74" i="4" s="1"/>
  <c r="BN132" i="4"/>
  <c r="BQ108" i="4"/>
  <c r="BM109" i="4" s="1"/>
  <c r="BN133" i="4" s="1"/>
  <c r="BH166" i="4" s="1"/>
  <c r="BJ135" i="4"/>
  <c r="BN131" i="4"/>
  <c r="AX94" i="4"/>
  <c r="AX86" i="4"/>
  <c r="AR132" i="4"/>
  <c r="AU108" i="4"/>
  <c r="AX97" i="4"/>
  <c r="AX95" i="4"/>
  <c r="AX93" i="4"/>
  <c r="AX91" i="4"/>
  <c r="AX89" i="4"/>
  <c r="AX87" i="4"/>
  <c r="AX85" i="4"/>
  <c r="AX83" i="4"/>
  <c r="AW70" i="4"/>
  <c r="AX92" i="4"/>
  <c r="AX88" i="4"/>
  <c r="AX98" i="4"/>
  <c r="AU102" i="4" s="1"/>
  <c r="AU103" i="4" s="1"/>
  <c r="AU104" i="4" s="1"/>
  <c r="AX96" i="4"/>
  <c r="AX90" i="4"/>
  <c r="AX84" i="4"/>
  <c r="AR131" i="4"/>
  <c r="AW68" i="4"/>
  <c r="AZ70" i="4" s="1"/>
  <c r="AF98" i="4"/>
  <c r="AC102" i="4" s="1"/>
  <c r="AC103" i="4" s="1"/>
  <c r="AC104" i="4" s="1"/>
  <c r="AF92" i="4"/>
  <c r="AF86" i="4"/>
  <c r="Z132" i="4"/>
  <c r="AC108" i="4"/>
  <c r="AF97" i="4"/>
  <c r="AF95" i="4"/>
  <c r="AF93" i="4"/>
  <c r="AF91" i="4"/>
  <c r="AF89" i="4"/>
  <c r="AF87" i="4"/>
  <c r="AF85" i="4"/>
  <c r="AF83" i="4"/>
  <c r="AE70" i="4"/>
  <c r="AF94" i="4"/>
  <c r="AF88" i="4"/>
  <c r="AF96" i="4"/>
  <c r="AF90" i="4"/>
  <c r="AF84" i="4"/>
  <c r="Z131" i="4"/>
  <c r="AE68" i="4"/>
  <c r="AH70" i="4" s="1"/>
  <c r="K63" i="4"/>
  <c r="K62" i="4"/>
  <c r="I218" i="4"/>
  <c r="P198" i="4"/>
  <c r="L203" i="4" s="1"/>
  <c r="O186" i="4"/>
  <c r="O192" i="4" s="1"/>
  <c r="G192" i="4"/>
  <c r="G180" i="4"/>
  <c r="O174" i="4"/>
  <c r="O180" i="4" s="1"/>
  <c r="H159" i="4"/>
  <c r="CF199" i="4" l="1"/>
  <c r="CF132" i="4"/>
  <c r="CI108" i="4"/>
  <c r="CE109" i="4" s="1"/>
  <c r="CF133" i="4" s="1"/>
  <c r="BZ166" i="4" s="1"/>
  <c r="BM175" i="4"/>
  <c r="BF180" i="4" s="1"/>
  <c r="BH167" i="4"/>
  <c r="BQ225" i="4" s="1"/>
  <c r="BN199" i="4"/>
  <c r="BN135" i="4"/>
  <c r="AR135" i="4"/>
  <c r="AV131" i="4"/>
  <c r="AV132" i="4"/>
  <c r="AY108" i="4"/>
  <c r="AU109" i="4"/>
  <c r="AV133" i="4" s="1"/>
  <c r="AP166" i="4" s="1"/>
  <c r="AW71" i="4"/>
  <c r="AW72" i="4" s="1"/>
  <c r="AW74" i="4" s="1"/>
  <c r="Z135" i="4"/>
  <c r="AD131" i="4"/>
  <c r="AE71" i="4"/>
  <c r="AE72" i="4" s="1"/>
  <c r="AE74" i="4" s="1"/>
  <c r="AC109" i="4"/>
  <c r="AD133" i="4" s="1"/>
  <c r="X166" i="4" s="1"/>
  <c r="AD132" i="4"/>
  <c r="AG108" i="4"/>
  <c r="H46" i="6"/>
  <c r="CF135" i="4" l="1"/>
  <c r="CE175" i="4"/>
  <c r="BX180" i="4" s="1"/>
  <c r="BZ167" i="4"/>
  <c r="CI225" i="4" s="1"/>
  <c r="CF208" i="4"/>
  <c r="BX203" i="4"/>
  <c r="BX204" i="4" s="1"/>
  <c r="CI228" i="4" s="1"/>
  <c r="BN208" i="4"/>
  <c r="BF203" i="4"/>
  <c r="BF204" i="4" s="1"/>
  <c r="BQ228" i="4" s="1"/>
  <c r="BM187" i="4"/>
  <c r="BF192" i="4" s="1"/>
  <c r="BF193" i="4" s="1"/>
  <c r="BQ227" i="4" s="1"/>
  <c r="BF181" i="4"/>
  <c r="BQ226" i="4" s="1"/>
  <c r="AV199" i="4"/>
  <c r="AV135" i="4"/>
  <c r="AU175" i="4"/>
  <c r="AN180" i="4" s="1"/>
  <c r="AP167" i="4"/>
  <c r="AY225" i="4" s="1"/>
  <c r="AD199" i="4"/>
  <c r="AD135" i="4"/>
  <c r="AC175" i="4"/>
  <c r="V180" i="4" s="1"/>
  <c r="X167" i="4"/>
  <c r="AG225" i="4" s="1"/>
  <c r="DE5" i="6"/>
  <c r="DE6" i="6"/>
  <c r="DE7" i="6"/>
  <c r="DE8" i="6"/>
  <c r="DE9" i="6"/>
  <c r="DE10" i="6"/>
  <c r="DE11" i="6"/>
  <c r="DE12" i="6"/>
  <c r="DE13" i="6"/>
  <c r="DE14" i="6"/>
  <c r="DE15" i="6"/>
  <c r="DE16" i="6"/>
  <c r="DE17" i="6"/>
  <c r="DE18" i="6"/>
  <c r="DE19" i="6"/>
  <c r="DE20" i="6"/>
  <c r="DE4" i="6"/>
  <c r="N83" i="4"/>
  <c r="CE39" i="6"/>
  <c r="DJ4" i="6" s="1"/>
  <c r="BM39" i="6"/>
  <c r="DI4" i="6" s="1"/>
  <c r="AU39" i="6"/>
  <c r="DH4" i="6" s="1"/>
  <c r="AC39" i="6"/>
  <c r="DG4" i="6" s="1"/>
  <c r="K39" i="6"/>
  <c r="N41" i="6" s="1"/>
  <c r="DF7" i="6" s="1"/>
  <c r="CB43" i="6"/>
  <c r="CB51" i="6"/>
  <c r="H43" i="6"/>
  <c r="H51" i="6"/>
  <c r="CI7" i="6"/>
  <c r="CI8" i="6"/>
  <c r="CI9" i="6"/>
  <c r="CI10" i="6"/>
  <c r="CI11" i="6"/>
  <c r="CI12" i="6"/>
  <c r="CI13" i="6"/>
  <c r="CI14" i="6"/>
  <c r="CI15" i="6"/>
  <c r="CI16" i="6"/>
  <c r="CI17" i="6"/>
  <c r="CI18" i="6"/>
  <c r="CI19" i="6"/>
  <c r="CI20" i="6"/>
  <c r="CI21" i="6"/>
  <c r="CI22" i="6"/>
  <c r="CI6" i="6"/>
  <c r="CF7" i="6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CF22" i="6"/>
  <c r="CF6" i="6"/>
  <c r="CD7" i="6"/>
  <c r="CB39" i="6" s="1"/>
  <c r="CD8" i="6"/>
  <c r="CB40" i="6" s="1"/>
  <c r="CD9" i="6"/>
  <c r="CB41" i="6" s="1"/>
  <c r="CD10" i="6"/>
  <c r="CB42" i="6" s="1"/>
  <c r="CD11" i="6"/>
  <c r="CD12" i="6"/>
  <c r="CB44" i="6" s="1"/>
  <c r="CD13" i="6"/>
  <c r="CB45" i="6" s="1"/>
  <c r="CD14" i="6"/>
  <c r="CB46" i="6" s="1"/>
  <c r="CD15" i="6"/>
  <c r="CB47" i="6" s="1"/>
  <c r="CD16" i="6"/>
  <c r="CB48" i="6" s="1"/>
  <c r="CD17" i="6"/>
  <c r="CB49" i="6" s="1"/>
  <c r="CD18" i="6"/>
  <c r="CB50" i="6" s="1"/>
  <c r="CD19" i="6"/>
  <c r="CD20" i="6"/>
  <c r="CB52" i="6" s="1"/>
  <c r="CD21" i="6"/>
  <c r="CB53" i="6" s="1"/>
  <c r="CD22" i="6"/>
  <c r="CB54" i="6" s="1"/>
  <c r="CD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6" i="6"/>
  <c r="BN7" i="6"/>
  <c r="BN8" i="6"/>
  <c r="BN9" i="6"/>
  <c r="BN10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6" i="6"/>
  <c r="BL7" i="6"/>
  <c r="BJ39" i="6" s="1"/>
  <c r="BL8" i="6"/>
  <c r="BJ40" i="6" s="1"/>
  <c r="BL9" i="6"/>
  <c r="BJ41" i="6" s="1"/>
  <c r="BL10" i="6"/>
  <c r="BJ42" i="6" s="1"/>
  <c r="BL11" i="6"/>
  <c r="BJ43" i="6" s="1"/>
  <c r="BL12" i="6"/>
  <c r="BJ44" i="6" s="1"/>
  <c r="BL13" i="6"/>
  <c r="BJ45" i="6" s="1"/>
  <c r="BL14" i="6"/>
  <c r="BJ46" i="6" s="1"/>
  <c r="BL15" i="6"/>
  <c r="BJ47" i="6" s="1"/>
  <c r="BL16" i="6"/>
  <c r="BJ48" i="6" s="1"/>
  <c r="BL17" i="6"/>
  <c r="BJ49" i="6" s="1"/>
  <c r="BL18" i="6"/>
  <c r="BJ50" i="6" s="1"/>
  <c r="BL19" i="6"/>
  <c r="BJ51" i="6" s="1"/>
  <c r="BL20" i="6"/>
  <c r="BJ52" i="6" s="1"/>
  <c r="BL21" i="6"/>
  <c r="BJ53" i="6" s="1"/>
  <c r="BL22" i="6"/>
  <c r="BJ54" i="6" s="1"/>
  <c r="BL6" i="6"/>
  <c r="AY7" i="6"/>
  <c r="AY8" i="6"/>
  <c r="AY9" i="6"/>
  <c r="AY10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6" i="6"/>
  <c r="AT7" i="6"/>
  <c r="AR39" i="6" s="1"/>
  <c r="AT8" i="6"/>
  <c r="AR40" i="6" s="1"/>
  <c r="AT9" i="6"/>
  <c r="AR41" i="6" s="1"/>
  <c r="AT10" i="6"/>
  <c r="AR42" i="6" s="1"/>
  <c r="AT11" i="6"/>
  <c r="AR43" i="6" s="1"/>
  <c r="AT12" i="6"/>
  <c r="AR44" i="6" s="1"/>
  <c r="AT13" i="6"/>
  <c r="AR45" i="6" s="1"/>
  <c r="AT14" i="6"/>
  <c r="AR46" i="6" s="1"/>
  <c r="AT15" i="6"/>
  <c r="AR47" i="6" s="1"/>
  <c r="AT16" i="6"/>
  <c r="AR48" i="6" s="1"/>
  <c r="AT17" i="6"/>
  <c r="AR49" i="6" s="1"/>
  <c r="AT18" i="6"/>
  <c r="AR50" i="6" s="1"/>
  <c r="AT19" i="6"/>
  <c r="AR51" i="6" s="1"/>
  <c r="AT20" i="6"/>
  <c r="AR52" i="6" s="1"/>
  <c r="AT21" i="6"/>
  <c r="AR53" i="6" s="1"/>
  <c r="AT22" i="6"/>
  <c r="AR54" i="6" s="1"/>
  <c r="AT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6" i="6"/>
  <c r="AB7" i="6"/>
  <c r="Z39" i="6" s="1"/>
  <c r="AB8" i="6"/>
  <c r="Z40" i="6" s="1"/>
  <c r="AB9" i="6"/>
  <c r="Z41" i="6" s="1"/>
  <c r="AB10" i="6"/>
  <c r="Z42" i="6" s="1"/>
  <c r="AF42" i="6" s="1"/>
  <c r="DG8" i="6" s="1"/>
  <c r="AB11" i="6"/>
  <c r="Z43" i="6" s="1"/>
  <c r="AB12" i="6"/>
  <c r="Z44" i="6" s="1"/>
  <c r="AB13" i="6"/>
  <c r="Z45" i="6" s="1"/>
  <c r="AB14" i="6"/>
  <c r="Z46" i="6" s="1"/>
  <c r="AF46" i="6" s="1"/>
  <c r="DG12" i="6" s="1"/>
  <c r="AB15" i="6"/>
  <c r="Z47" i="6" s="1"/>
  <c r="AB16" i="6"/>
  <c r="Z48" i="6" s="1"/>
  <c r="AB17" i="6"/>
  <c r="Z49" i="6" s="1"/>
  <c r="AB18" i="6"/>
  <c r="Z50" i="6" s="1"/>
  <c r="AF50" i="6" s="1"/>
  <c r="DG16" i="6" s="1"/>
  <c r="AB19" i="6"/>
  <c r="Z51" i="6" s="1"/>
  <c r="AB20" i="6"/>
  <c r="Z52" i="6" s="1"/>
  <c r="AB21" i="6"/>
  <c r="Z53" i="6" s="1"/>
  <c r="AB22" i="6"/>
  <c r="Z54" i="6" s="1"/>
  <c r="AF54" i="6" s="1"/>
  <c r="DG20" i="6" s="1"/>
  <c r="AB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6" i="6"/>
  <c r="J7" i="6"/>
  <c r="H39" i="6" s="1"/>
  <c r="J8" i="6"/>
  <c r="H40" i="6" s="1"/>
  <c r="J9" i="6"/>
  <c r="H41" i="6" s="1"/>
  <c r="J10" i="6"/>
  <c r="H42" i="6" s="1"/>
  <c r="J11" i="6"/>
  <c r="J12" i="6"/>
  <c r="H44" i="6" s="1"/>
  <c r="J13" i="6"/>
  <c r="H45" i="6" s="1"/>
  <c r="J14" i="6"/>
  <c r="J15" i="6"/>
  <c r="H47" i="6" s="1"/>
  <c r="J16" i="6"/>
  <c r="H48" i="6" s="1"/>
  <c r="J17" i="6"/>
  <c r="H49" i="6" s="1"/>
  <c r="J18" i="6"/>
  <c r="H50" i="6" s="1"/>
  <c r="J19" i="6"/>
  <c r="J20" i="6"/>
  <c r="H52" i="6" s="1"/>
  <c r="J21" i="6"/>
  <c r="H53" i="6" s="1"/>
  <c r="J22" i="6"/>
  <c r="H54" i="6" s="1"/>
  <c r="J6" i="6"/>
  <c r="BX218" i="4" l="1"/>
  <c r="CJ214" i="4"/>
  <c r="CE187" i="4"/>
  <c r="BX192" i="4" s="1"/>
  <c r="BX193" i="4" s="1"/>
  <c r="CI227" i="4" s="1"/>
  <c r="BX181" i="4"/>
  <c r="CI226" i="4" s="1"/>
  <c r="BF218" i="4"/>
  <c r="BR214" i="4"/>
  <c r="AU187" i="4"/>
  <c r="AN192" i="4" s="1"/>
  <c r="AN193" i="4" s="1"/>
  <c r="AY227" i="4" s="1"/>
  <c r="AN181" i="4"/>
  <c r="AY226" i="4" s="1"/>
  <c r="AV208" i="4"/>
  <c r="AN203" i="4"/>
  <c r="AN204" i="4" s="1"/>
  <c r="AY228" i="4" s="1"/>
  <c r="AC187" i="4"/>
  <c r="V192" i="4" s="1"/>
  <c r="V193" i="4" s="1"/>
  <c r="AG227" i="4" s="1"/>
  <c r="V181" i="4"/>
  <c r="AG226" i="4" s="1"/>
  <c r="AD208" i="4"/>
  <c r="V203" i="4"/>
  <c r="V204" i="4" s="1"/>
  <c r="AG228" i="4" s="1"/>
  <c r="AF51" i="6"/>
  <c r="DG17" i="6" s="1"/>
  <c r="AF47" i="6"/>
  <c r="DG13" i="6" s="1"/>
  <c r="AF43" i="6"/>
  <c r="DG9" i="6" s="1"/>
  <c r="AF39" i="6"/>
  <c r="DG5" i="6" s="1"/>
  <c r="N54" i="6"/>
  <c r="DF20" i="6" s="1"/>
  <c r="N50" i="6"/>
  <c r="DF16" i="6" s="1"/>
  <c r="N46" i="6"/>
  <c r="DF12" i="6" s="1"/>
  <c r="N42" i="6"/>
  <c r="DF8" i="6" s="1"/>
  <c r="AF53" i="6"/>
  <c r="DG19" i="6" s="1"/>
  <c r="AF49" i="6"/>
  <c r="DG15" i="6" s="1"/>
  <c r="AF45" i="6"/>
  <c r="DG11" i="6" s="1"/>
  <c r="AF41" i="6"/>
  <c r="DG7" i="6" s="1"/>
  <c r="CH54" i="6"/>
  <c r="DJ20" i="6" s="1"/>
  <c r="CH50" i="6"/>
  <c r="DJ16" i="6" s="1"/>
  <c r="CH46" i="6"/>
  <c r="DJ12" i="6" s="1"/>
  <c r="CH42" i="6"/>
  <c r="DJ8" i="6" s="1"/>
  <c r="DF4" i="6"/>
  <c r="AX40" i="6"/>
  <c r="DH6" i="6" s="1"/>
  <c r="BP40" i="6"/>
  <c r="DI6" i="6" s="1"/>
  <c r="AX54" i="6"/>
  <c r="DH20" i="6" s="1"/>
  <c r="AX50" i="6"/>
  <c r="DH16" i="6" s="1"/>
  <c r="AX46" i="6"/>
  <c r="DH12" i="6" s="1"/>
  <c r="AX42" i="6"/>
  <c r="DH8" i="6" s="1"/>
  <c r="N40" i="6"/>
  <c r="DF6" i="6" s="1"/>
  <c r="CH40" i="6"/>
  <c r="DJ6" i="6" s="1"/>
  <c r="AX53" i="6"/>
  <c r="DH19" i="6" s="1"/>
  <c r="AX49" i="6"/>
  <c r="DH15" i="6" s="1"/>
  <c r="AX45" i="6"/>
  <c r="DH11" i="6" s="1"/>
  <c r="AX41" i="6"/>
  <c r="DH7" i="6" s="1"/>
  <c r="AF40" i="6"/>
  <c r="DG6" i="6" s="1"/>
  <c r="BP54" i="6"/>
  <c r="DI20" i="6" s="1"/>
  <c r="BP50" i="6"/>
  <c r="DI16" i="6" s="1"/>
  <c r="BP46" i="6"/>
  <c r="DI12" i="6" s="1"/>
  <c r="BP42" i="6"/>
  <c r="DI8" i="6" s="1"/>
  <c r="N39" i="6"/>
  <c r="DF5" i="6" s="1"/>
  <c r="N51" i="6"/>
  <c r="DF17" i="6" s="1"/>
  <c r="N47" i="6"/>
  <c r="DF13" i="6" s="1"/>
  <c r="N43" i="6"/>
  <c r="DF9" i="6" s="1"/>
  <c r="AX39" i="6"/>
  <c r="DH5" i="6" s="1"/>
  <c r="AX51" i="6"/>
  <c r="DH17" i="6" s="1"/>
  <c r="AX47" i="6"/>
  <c r="DH13" i="6" s="1"/>
  <c r="AX43" i="6"/>
  <c r="DH9" i="6" s="1"/>
  <c r="BP39" i="6"/>
  <c r="DI5" i="6" s="1"/>
  <c r="BP51" i="6"/>
  <c r="DI17" i="6" s="1"/>
  <c r="BP47" i="6"/>
  <c r="DI13" i="6" s="1"/>
  <c r="BP43" i="6"/>
  <c r="DI9" i="6" s="1"/>
  <c r="CH39" i="6"/>
  <c r="DJ5" i="6" s="1"/>
  <c r="CH51" i="6"/>
  <c r="DJ17" i="6" s="1"/>
  <c r="CH47" i="6"/>
  <c r="DJ13" i="6" s="1"/>
  <c r="CH43" i="6"/>
  <c r="DJ9" i="6" s="1"/>
  <c r="N53" i="6"/>
  <c r="DF19" i="6" s="1"/>
  <c r="N49" i="6"/>
  <c r="DF15" i="6" s="1"/>
  <c r="N45" i="6"/>
  <c r="DF11" i="6" s="1"/>
  <c r="BP53" i="6"/>
  <c r="DI19" i="6" s="1"/>
  <c r="BP49" i="6"/>
  <c r="DI15" i="6" s="1"/>
  <c r="BP45" i="6"/>
  <c r="DI11" i="6" s="1"/>
  <c r="BP41" i="6"/>
  <c r="DI7" i="6" s="1"/>
  <c r="CH53" i="6"/>
  <c r="DJ19" i="6" s="1"/>
  <c r="CH49" i="6"/>
  <c r="DJ15" i="6" s="1"/>
  <c r="CH45" i="6"/>
  <c r="DJ11" i="6" s="1"/>
  <c r="CH41" i="6"/>
  <c r="DJ7" i="6" s="1"/>
  <c r="N52" i="6"/>
  <c r="DF18" i="6" s="1"/>
  <c r="N48" i="6"/>
  <c r="DF14" i="6" s="1"/>
  <c r="N44" i="6"/>
  <c r="DF10" i="6" s="1"/>
  <c r="AF52" i="6"/>
  <c r="DG18" i="6" s="1"/>
  <c r="AF48" i="6"/>
  <c r="DG14" i="6" s="1"/>
  <c r="AF44" i="6"/>
  <c r="DG10" i="6" s="1"/>
  <c r="AX52" i="6"/>
  <c r="DH18" i="6" s="1"/>
  <c r="AX48" i="6"/>
  <c r="DH14" i="6" s="1"/>
  <c r="AX44" i="6"/>
  <c r="DH10" i="6" s="1"/>
  <c r="BP52" i="6"/>
  <c r="DI18" i="6" s="1"/>
  <c r="BP48" i="6"/>
  <c r="DI14" i="6" s="1"/>
  <c r="BP44" i="6"/>
  <c r="DI10" i="6" s="1"/>
  <c r="CH52" i="6"/>
  <c r="DJ18" i="6" s="1"/>
  <c r="CH48" i="6"/>
  <c r="DJ14" i="6" s="1"/>
  <c r="CH44" i="6"/>
  <c r="DJ10" i="6" s="1"/>
  <c r="F416" i="4"/>
  <c r="F415" i="4"/>
  <c r="CJ215" i="4" l="1"/>
  <c r="CF216" i="4"/>
  <c r="CA218" i="4" s="1"/>
  <c r="BX219" i="4"/>
  <c r="CI229" i="4" s="1"/>
  <c r="CI230" i="4" s="1"/>
  <c r="BR215" i="4"/>
  <c r="BN216" i="4" s="1"/>
  <c r="BI218" i="4" s="1"/>
  <c r="BF219" i="4" s="1"/>
  <c r="BQ229" i="4" s="1"/>
  <c r="AN218" i="4"/>
  <c r="AZ214" i="4"/>
  <c r="AH214" i="4"/>
  <c r="V218" i="4"/>
  <c r="F417" i="4"/>
  <c r="L215" i="4"/>
  <c r="L214" i="4"/>
  <c r="L199" i="4"/>
  <c r="L208" i="4"/>
  <c r="P214" i="4" s="1"/>
  <c r="P215" i="4" s="1"/>
  <c r="L207" i="4"/>
  <c r="P207" i="4" s="1"/>
  <c r="N218" i="4" s="1"/>
  <c r="H116" i="4"/>
  <c r="D218" i="4"/>
  <c r="E461" i="4"/>
  <c r="G203" i="4"/>
  <c r="D203" i="4"/>
  <c r="L198" i="4"/>
  <c r="L197" i="4"/>
  <c r="K185" i="4"/>
  <c r="O185" i="4" s="1"/>
  <c r="L192" i="4" s="1"/>
  <c r="J147" i="4"/>
  <c r="J142" i="4"/>
  <c r="D147" i="4" s="1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42" i="4"/>
  <c r="L28" i="4"/>
  <c r="L29" i="4"/>
  <c r="L30" i="4"/>
  <c r="L31" i="4"/>
  <c r="L27" i="4"/>
  <c r="K14" i="4" s="1"/>
  <c r="H28" i="4"/>
  <c r="H29" i="4"/>
  <c r="H30" i="4"/>
  <c r="H31" i="4"/>
  <c r="H27" i="4"/>
  <c r="K13" i="4" s="1"/>
  <c r="AH32" i="5"/>
  <c r="AH31" i="5"/>
  <c r="AH30" i="5"/>
  <c r="AH29" i="5"/>
  <c r="AH28" i="5"/>
  <c r="CE23" i="5"/>
  <c r="CI23" i="5" s="1"/>
  <c r="CE22" i="5"/>
  <c r="CI22" i="5" s="1"/>
  <c r="CE21" i="5"/>
  <c r="CI21" i="5" s="1"/>
  <c r="CE20" i="5"/>
  <c r="CI20" i="5" s="1"/>
  <c r="CE19" i="5"/>
  <c r="CI19" i="5" s="1"/>
  <c r="CE18" i="5"/>
  <c r="CI18" i="5" s="1"/>
  <c r="CE17" i="5"/>
  <c r="CI17" i="5" s="1"/>
  <c r="CE16" i="5"/>
  <c r="CI16" i="5" s="1"/>
  <c r="CE15" i="5"/>
  <c r="CI15" i="5" s="1"/>
  <c r="CE14" i="5"/>
  <c r="CI14" i="5" s="1"/>
  <c r="CE13" i="5"/>
  <c r="CI13" i="5" s="1"/>
  <c r="CE12" i="5"/>
  <c r="CI12" i="5" s="1"/>
  <c r="CE11" i="5"/>
  <c r="CI11" i="5" s="1"/>
  <c r="CE10" i="5"/>
  <c r="CI10" i="5" s="1"/>
  <c r="CE9" i="5"/>
  <c r="CI9" i="5" s="1"/>
  <c r="CE8" i="5"/>
  <c r="CI8" i="5" s="1"/>
  <c r="CE7" i="5"/>
  <c r="CI7" i="5" s="1"/>
  <c r="BQ23" i="5"/>
  <c r="BM23" i="5"/>
  <c r="BM22" i="5"/>
  <c r="BQ22" i="5" s="1"/>
  <c r="BQ21" i="5"/>
  <c r="BM21" i="5"/>
  <c r="BM20" i="5"/>
  <c r="BQ20" i="5" s="1"/>
  <c r="BM19" i="5"/>
  <c r="BQ19" i="5" s="1"/>
  <c r="BM18" i="5"/>
  <c r="BQ18" i="5" s="1"/>
  <c r="BM17" i="5"/>
  <c r="BQ17" i="5" s="1"/>
  <c r="BM16" i="5"/>
  <c r="BQ16" i="5" s="1"/>
  <c r="BQ15" i="5"/>
  <c r="BM15" i="5"/>
  <c r="BM14" i="5"/>
  <c r="BQ14" i="5" s="1"/>
  <c r="BQ13" i="5"/>
  <c r="BM13" i="5"/>
  <c r="BM12" i="5"/>
  <c r="BQ12" i="5" s="1"/>
  <c r="BM11" i="5"/>
  <c r="BQ11" i="5" s="1"/>
  <c r="BM10" i="5"/>
  <c r="BQ10" i="5" s="1"/>
  <c r="BM9" i="5"/>
  <c r="BQ9" i="5" s="1"/>
  <c r="BM8" i="5"/>
  <c r="BQ8" i="5" s="1"/>
  <c r="BQ7" i="5"/>
  <c r="BM7" i="5"/>
  <c r="AU23" i="5"/>
  <c r="AY23" i="5" s="1"/>
  <c r="AU22" i="5"/>
  <c r="AY22" i="5" s="1"/>
  <c r="AU21" i="5"/>
  <c r="AY21" i="5" s="1"/>
  <c r="AU20" i="5"/>
  <c r="AY20" i="5" s="1"/>
  <c r="AU19" i="5"/>
  <c r="AY19" i="5" s="1"/>
  <c r="AU18" i="5"/>
  <c r="AY18" i="5" s="1"/>
  <c r="AU17" i="5"/>
  <c r="AY17" i="5" s="1"/>
  <c r="AU16" i="5"/>
  <c r="AY16" i="5" s="1"/>
  <c r="AU15" i="5"/>
  <c r="AY15" i="5" s="1"/>
  <c r="AU14" i="5"/>
  <c r="AY14" i="5" s="1"/>
  <c r="AU13" i="5"/>
  <c r="AY13" i="5" s="1"/>
  <c r="AU12" i="5"/>
  <c r="AY12" i="5" s="1"/>
  <c r="AU11" i="5"/>
  <c r="AY11" i="5" s="1"/>
  <c r="AU10" i="5"/>
  <c r="AY10" i="5" s="1"/>
  <c r="AU9" i="5"/>
  <c r="AY9" i="5" s="1"/>
  <c r="AU8" i="5"/>
  <c r="AY8" i="5" s="1"/>
  <c r="AU7" i="5"/>
  <c r="AY7" i="5" s="1"/>
  <c r="AC23" i="5"/>
  <c r="AG23" i="5" s="1"/>
  <c r="AC22" i="5"/>
  <c r="AG22" i="5" s="1"/>
  <c r="AC21" i="5"/>
  <c r="AG21" i="5" s="1"/>
  <c r="AC20" i="5"/>
  <c r="AG20" i="5" s="1"/>
  <c r="AC19" i="5"/>
  <c r="AG19" i="5" s="1"/>
  <c r="AC18" i="5"/>
  <c r="AG18" i="5" s="1"/>
  <c r="AC17" i="5"/>
  <c r="AG17" i="5" s="1"/>
  <c r="AC16" i="5"/>
  <c r="AG16" i="5" s="1"/>
  <c r="AC15" i="5"/>
  <c r="AG15" i="5" s="1"/>
  <c r="AC14" i="5"/>
  <c r="AG14" i="5" s="1"/>
  <c r="AC13" i="5"/>
  <c r="AG13" i="5" s="1"/>
  <c r="AC12" i="5"/>
  <c r="AG12" i="5" s="1"/>
  <c r="AC11" i="5"/>
  <c r="AG11" i="5" s="1"/>
  <c r="AC10" i="5"/>
  <c r="AG10" i="5" s="1"/>
  <c r="AC9" i="5"/>
  <c r="AG9" i="5" s="1"/>
  <c r="AC8" i="5"/>
  <c r="AG8" i="5" s="1"/>
  <c r="AC7" i="5"/>
  <c r="AG7" i="5" s="1"/>
  <c r="O11" i="5"/>
  <c r="O15" i="5"/>
  <c r="O19" i="5"/>
  <c r="O23" i="5"/>
  <c r="O7" i="5"/>
  <c r="K23" i="5"/>
  <c r="K22" i="5"/>
  <c r="O22" i="5" s="1"/>
  <c r="K21" i="5"/>
  <c r="O21" i="5" s="1"/>
  <c r="K20" i="5"/>
  <c r="O20" i="5" s="1"/>
  <c r="K19" i="5"/>
  <c r="K18" i="5"/>
  <c r="O18" i="5" s="1"/>
  <c r="K17" i="5"/>
  <c r="O17" i="5" s="1"/>
  <c r="K16" i="5"/>
  <c r="O16" i="5" s="1"/>
  <c r="K15" i="5"/>
  <c r="K14" i="5"/>
  <c r="O14" i="5" s="1"/>
  <c r="K13" i="5"/>
  <c r="O13" i="5" s="1"/>
  <c r="K12" i="5"/>
  <c r="O12" i="5" s="1"/>
  <c r="K11" i="5"/>
  <c r="K10" i="5"/>
  <c r="O10" i="5" s="1"/>
  <c r="K9" i="5"/>
  <c r="O9" i="5" s="1"/>
  <c r="K8" i="5"/>
  <c r="O8" i="5" s="1"/>
  <c r="K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7" i="5"/>
  <c r="CI231" i="4" l="1"/>
  <c r="BQ230" i="4"/>
  <c r="BQ231" i="4"/>
  <c r="AZ215" i="4"/>
  <c r="AV216" i="4" s="1"/>
  <c r="AQ218" i="4" s="1"/>
  <c r="AN219" i="4" s="1"/>
  <c r="AY229" i="4" s="1"/>
  <c r="AH215" i="4"/>
  <c r="AD216" i="4" s="1"/>
  <c r="Y218" i="4" s="1"/>
  <c r="V219" i="4" s="1"/>
  <c r="AG229" i="4" s="1"/>
  <c r="D148" i="4"/>
  <c r="K223" i="4" s="1"/>
  <c r="L206" i="4"/>
  <c r="P206" i="4" s="1"/>
  <c r="Q218" i="4" s="1"/>
  <c r="P197" i="4"/>
  <c r="O203" i="4" s="1"/>
  <c r="D204" i="4" s="1"/>
  <c r="O228" i="4" s="1"/>
  <c r="K173" i="4"/>
  <c r="F163" i="4"/>
  <c r="K153" i="4"/>
  <c r="AY230" i="4" l="1"/>
  <c r="AY231" i="4" s="1"/>
  <c r="AG230" i="4"/>
  <c r="AG231" i="4" s="1"/>
  <c r="M125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K101" i="4" s="1"/>
  <c r="P30" i="4"/>
  <c r="P31" i="4"/>
  <c r="F17" i="4"/>
  <c r="F16" i="4"/>
  <c r="E460" i="4" l="1"/>
  <c r="L216" i="4"/>
  <c r="F450" i="4"/>
  <c r="F449" i="4"/>
  <c r="F430" i="4"/>
  <c r="F429" i="4"/>
  <c r="K166" i="4"/>
  <c r="E400" i="4"/>
  <c r="E399" i="4"/>
  <c r="M159" i="4"/>
  <c r="P159" i="4"/>
  <c r="N122" i="4"/>
  <c r="H120" i="4"/>
  <c r="L116" i="4"/>
  <c r="K118" i="4" s="1"/>
  <c r="H119" i="4" s="1"/>
  <c r="L120" i="4" s="1"/>
  <c r="L115" i="4"/>
  <c r="O103" i="4"/>
  <c r="M73" i="4"/>
  <c r="P67" i="4"/>
  <c r="O64" i="4"/>
  <c r="P29" i="4"/>
  <c r="P28" i="4"/>
  <c r="P27" i="4"/>
  <c r="M16" i="4"/>
  <c r="G218" i="4" l="1"/>
  <c r="K64" i="4"/>
  <c r="K83" i="4" s="1"/>
  <c r="F451" i="4"/>
  <c r="E401" i="4"/>
  <c r="E462" i="4"/>
  <c r="F431" i="4"/>
  <c r="H121" i="4"/>
  <c r="H122" i="4" s="1"/>
  <c r="H123" i="4" s="1"/>
  <c r="H124" i="4" s="1"/>
  <c r="H125" i="4" s="1"/>
  <c r="H127" i="4" s="1"/>
  <c r="M67" i="4"/>
  <c r="M68" i="4" s="1"/>
  <c r="P70" i="4" s="1"/>
  <c r="K65" i="4"/>
  <c r="N86" i="4" s="1"/>
  <c r="I16" i="4"/>
  <c r="F18" i="4" s="1"/>
  <c r="DZ23" i="3"/>
  <c r="DY23" i="3"/>
  <c r="DW20" i="3"/>
  <c r="DX20" i="3"/>
  <c r="DW21" i="3"/>
  <c r="DX21" i="3"/>
  <c r="DW22" i="3"/>
  <c r="DX22" i="3"/>
  <c r="DW23" i="3"/>
  <c r="DX23" i="3"/>
  <c r="DW24" i="3"/>
  <c r="DX24" i="3"/>
  <c r="DW25" i="3"/>
  <c r="DX25" i="3"/>
  <c r="DW26" i="3"/>
  <c r="DX26" i="3"/>
  <c r="DW27" i="3"/>
  <c r="DX27" i="3"/>
  <c r="DW28" i="3"/>
  <c r="DX28" i="3"/>
  <c r="DW29" i="3"/>
  <c r="DX29" i="3"/>
  <c r="DW30" i="3"/>
  <c r="DX30" i="3"/>
  <c r="DW31" i="3"/>
  <c r="DX31" i="3"/>
  <c r="DW32" i="3"/>
  <c r="DX32" i="3"/>
  <c r="DW33" i="3"/>
  <c r="DX33" i="3"/>
  <c r="DW34" i="3"/>
  <c r="DW35" i="3"/>
  <c r="DW36" i="3"/>
  <c r="EB20" i="3"/>
  <c r="EB22" i="3"/>
  <c r="EB23" i="3"/>
  <c r="EB24" i="3"/>
  <c r="EB25" i="3"/>
  <c r="EB26" i="3"/>
  <c r="DY20" i="3"/>
  <c r="DZ20" i="3"/>
  <c r="EA20" i="3"/>
  <c r="DY21" i="3"/>
  <c r="DZ21" i="3"/>
  <c r="DY22" i="3"/>
  <c r="DZ22" i="3"/>
  <c r="DY24" i="3"/>
  <c r="DZ24" i="3"/>
  <c r="DY25" i="3"/>
  <c r="DZ25" i="3"/>
  <c r="DY26" i="3"/>
  <c r="DZ26" i="3"/>
  <c r="DY27" i="3"/>
  <c r="DZ27" i="3"/>
  <c r="DY28" i="3"/>
  <c r="DZ28" i="3"/>
  <c r="DY29" i="3"/>
  <c r="DZ29" i="3"/>
  <c r="DY30" i="3"/>
  <c r="DZ30" i="3"/>
  <c r="DY31" i="3"/>
  <c r="DZ31" i="3"/>
  <c r="DY32" i="3"/>
  <c r="DZ32" i="3"/>
  <c r="DY33" i="3"/>
  <c r="DZ33" i="3"/>
  <c r="DY34" i="3"/>
  <c r="DZ34" i="3"/>
  <c r="DY35" i="3"/>
  <c r="DZ35" i="3"/>
  <c r="DY36" i="3"/>
  <c r="DZ36" i="3"/>
  <c r="EB13" i="3"/>
  <c r="DZ12" i="3"/>
  <c r="DY12" i="3"/>
  <c r="DX14" i="3"/>
  <c r="EB15" i="3"/>
  <c r="EB3" i="3"/>
  <c r="EB4" i="3"/>
  <c r="EB5" i="3"/>
  <c r="EB6" i="3"/>
  <c r="EB7" i="3"/>
  <c r="DZ17" i="3"/>
  <c r="EA2" i="3"/>
  <c r="EA4" i="3"/>
  <c r="EA8" i="3"/>
  <c r="EA9" i="3"/>
  <c r="DZ2" i="3"/>
  <c r="DZ3" i="3"/>
  <c r="DZ4" i="3"/>
  <c r="DZ5" i="3"/>
  <c r="DZ6" i="3"/>
  <c r="DZ7" i="3"/>
  <c r="DZ8" i="3"/>
  <c r="DZ9" i="3"/>
  <c r="DZ10" i="3"/>
  <c r="DZ11" i="3"/>
  <c r="DZ13" i="3"/>
  <c r="DZ14" i="3"/>
  <c r="DZ15" i="3"/>
  <c r="DZ16" i="3"/>
  <c r="DY2" i="3"/>
  <c r="DY3" i="3"/>
  <c r="DY4" i="3"/>
  <c r="DY5" i="3"/>
  <c r="DY6" i="3"/>
  <c r="DY7" i="3"/>
  <c r="DY8" i="3"/>
  <c r="DY9" i="3"/>
  <c r="DY10" i="3"/>
  <c r="DY11" i="3"/>
  <c r="DY13" i="3"/>
  <c r="DY14" i="3"/>
  <c r="DY15" i="3"/>
  <c r="DY16" i="3"/>
  <c r="DY17" i="3"/>
  <c r="EB1" i="3"/>
  <c r="EA1" i="3"/>
  <c r="DZ1" i="3"/>
  <c r="DY1" i="3"/>
  <c r="DX2" i="3"/>
  <c r="DX3" i="3"/>
  <c r="DX4" i="3"/>
  <c r="DX5" i="3"/>
  <c r="DX6" i="3"/>
  <c r="DX7" i="3"/>
  <c r="DX8" i="3"/>
  <c r="DX9" i="3"/>
  <c r="DX10" i="3"/>
  <c r="DX11" i="3"/>
  <c r="DX12" i="3"/>
  <c r="DX13" i="3"/>
  <c r="DX1" i="3"/>
  <c r="DW16" i="3"/>
  <c r="DW17" i="3"/>
  <c r="DW2" i="3"/>
  <c r="DW3" i="3"/>
  <c r="DW4" i="3"/>
  <c r="DW5" i="3"/>
  <c r="DW6" i="3"/>
  <c r="DW7" i="3"/>
  <c r="DW8" i="3"/>
  <c r="DW9" i="3"/>
  <c r="DW10" i="3"/>
  <c r="DW11" i="3"/>
  <c r="DW12" i="3"/>
  <c r="DW13" i="3"/>
  <c r="DW14" i="3"/>
  <c r="DW15" i="3"/>
  <c r="DW1" i="3"/>
  <c r="AX42" i="3"/>
  <c r="EB2" i="3" s="1"/>
  <c r="AX43" i="3"/>
  <c r="AX44" i="3"/>
  <c r="AX45" i="3"/>
  <c r="AX46" i="3"/>
  <c r="AX47" i="3"/>
  <c r="AX48" i="3"/>
  <c r="EB8" i="3" s="1"/>
  <c r="AX49" i="3"/>
  <c r="EB9" i="3" s="1"/>
  <c r="AX50" i="3"/>
  <c r="EB10" i="3" s="1"/>
  <c r="AX51" i="3"/>
  <c r="EB11" i="3" s="1"/>
  <c r="AX52" i="3"/>
  <c r="EB12" i="3" s="1"/>
  <c r="AX53" i="3"/>
  <c r="AX54" i="3"/>
  <c r="EB14" i="3" s="1"/>
  <c r="AX55" i="3"/>
  <c r="AX56" i="3"/>
  <c r="EB16" i="3" s="1"/>
  <c r="AX57" i="3"/>
  <c r="EB17" i="3" s="1"/>
  <c r="AX41" i="3"/>
  <c r="AU42" i="3"/>
  <c r="AU43" i="3"/>
  <c r="EA3" i="3" s="1"/>
  <c r="AU44" i="3"/>
  <c r="AU45" i="3"/>
  <c r="EA5" i="3" s="1"/>
  <c r="AU46" i="3"/>
  <c r="EA6" i="3" s="1"/>
  <c r="AU47" i="3"/>
  <c r="EA7" i="3" s="1"/>
  <c r="AU48" i="3"/>
  <c r="AU49" i="3"/>
  <c r="AU50" i="3"/>
  <c r="EA10" i="3" s="1"/>
  <c r="AU51" i="3"/>
  <c r="EA11" i="3" s="1"/>
  <c r="AU52" i="3"/>
  <c r="EA12" i="3" s="1"/>
  <c r="AU53" i="3"/>
  <c r="EA13" i="3" s="1"/>
  <c r="AU54" i="3"/>
  <c r="EA14" i="3" s="1"/>
  <c r="AU55" i="3"/>
  <c r="EA15" i="3" s="1"/>
  <c r="AU56" i="3"/>
  <c r="EA16" i="3" s="1"/>
  <c r="AU57" i="3"/>
  <c r="EA17" i="3" s="1"/>
  <c r="AU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DX15" i="3" s="1"/>
  <c r="AL56" i="3"/>
  <c r="DX16" i="3" s="1"/>
  <c r="AL57" i="3"/>
  <c r="DX17" i="3" s="1"/>
  <c r="AL41" i="3"/>
  <c r="AG43" i="3"/>
  <c r="AG44" i="3"/>
  <c r="AG45" i="3"/>
  <c r="AG46" i="3"/>
  <c r="AG47" i="3"/>
  <c r="AG41" i="3"/>
  <c r="AD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41" i="3"/>
  <c r="AX22" i="3"/>
  <c r="AU22" i="3"/>
  <c r="AR22" i="3"/>
  <c r="AO22" i="3"/>
  <c r="AL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22" i="3"/>
  <c r="F13" i="3"/>
  <c r="M13" i="3"/>
  <c r="I13" i="3"/>
  <c r="D219" i="4" l="1"/>
  <c r="O229" i="4" s="1"/>
  <c r="M70" i="4"/>
  <c r="M71" i="4" s="1"/>
  <c r="M72" i="4" s="1"/>
  <c r="M74" i="4" s="1"/>
  <c r="H132" i="4"/>
  <c r="K108" i="4"/>
  <c r="N85" i="4"/>
  <c r="N89" i="4"/>
  <c r="N93" i="4"/>
  <c r="N97" i="4"/>
  <c r="N84" i="4"/>
  <c r="N92" i="4"/>
  <c r="N90" i="4"/>
  <c r="N94" i="4"/>
  <c r="N98" i="4"/>
  <c r="K102" i="4" s="1"/>
  <c r="K103" i="4" s="1"/>
  <c r="K104" i="4" s="1"/>
  <c r="N87" i="4"/>
  <c r="N91" i="4"/>
  <c r="N95" i="4"/>
  <c r="N88" i="4"/>
  <c r="N96" i="4"/>
  <c r="H131" i="4"/>
  <c r="L131" i="4" s="1"/>
  <c r="L134" i="4"/>
  <c r="H134" i="4"/>
  <c r="K154" i="4"/>
  <c r="D159" i="4" s="1"/>
  <c r="D160" i="4" s="1"/>
  <c r="F14" i="3"/>
  <c r="F15" i="3" s="1"/>
  <c r="Z256" i="1"/>
  <c r="Z255" i="1"/>
  <c r="Z254" i="1"/>
  <c r="AG249" i="1"/>
  <c r="AG248" i="1"/>
  <c r="AC249" i="1"/>
  <c r="AG247" i="1"/>
  <c r="AG246" i="1"/>
  <c r="AG245" i="1"/>
  <c r="AG244" i="1"/>
  <c r="AG243" i="1"/>
  <c r="AC242" i="1"/>
  <c r="X238" i="1"/>
  <c r="AC237" i="1"/>
  <c r="Y237" i="1"/>
  <c r="AE236" i="1"/>
  <c r="AB236" i="1"/>
  <c r="X236" i="1"/>
  <c r="X233" i="1"/>
  <c r="X232" i="1"/>
  <c r="AD225" i="1"/>
  <c r="AC213" i="1"/>
  <c r="Y213" i="1"/>
  <c r="AC212" i="1"/>
  <c r="X212" i="1"/>
  <c r="X214" i="1"/>
  <c r="AC185" i="1"/>
  <c r="X199" i="1" s="1"/>
  <c r="X201" i="1" s="1"/>
  <c r="AC200" i="1"/>
  <c r="X196" i="1"/>
  <c r="AC199" i="1" s="1"/>
  <c r="X195" i="1"/>
  <c r="X194" i="1"/>
  <c r="Y200" i="1"/>
  <c r="AC178" i="1"/>
  <c r="Y178" i="1"/>
  <c r="X174" i="1"/>
  <c r="X172" i="1"/>
  <c r="X177" i="1"/>
  <c r="X173" i="1"/>
  <c r="AC177" i="1"/>
  <c r="AC163" i="1"/>
  <c r="AC161" i="1"/>
  <c r="X157" i="1"/>
  <c r="AC156" i="1"/>
  <c r="X156" i="1"/>
  <c r="X150" i="1"/>
  <c r="AC149" i="1"/>
  <c r="Y149" i="1"/>
  <c r="AC148" i="1"/>
  <c r="X148" i="1"/>
  <c r="X144" i="1"/>
  <c r="X145" i="1" s="1"/>
  <c r="X143" i="1"/>
  <c r="K224" i="4" l="1"/>
  <c r="K231" i="4" s="1"/>
  <c r="H135" i="4"/>
  <c r="O108" i="4"/>
  <c r="K109" i="4" s="1"/>
  <c r="L133" i="4" s="1"/>
  <c r="F166" i="4" s="1"/>
  <c r="L132" i="4"/>
  <c r="X234" i="1"/>
  <c r="X179" i="1"/>
  <c r="AN153" i="1"/>
  <c r="AQ147" i="1"/>
  <c r="AQ148" i="1" s="1"/>
  <c r="AQ142" i="1"/>
  <c r="AG133" i="1"/>
  <c r="AG132" i="1"/>
  <c r="AQ149" i="1"/>
  <c r="AQ144" i="1"/>
  <c r="AQ143" i="1"/>
  <c r="AQ145" i="1" s="1"/>
  <c r="AW153" i="1" s="1"/>
  <c r="AC134" i="1"/>
  <c r="AB127" i="1"/>
  <c r="X127" i="1"/>
  <c r="AB126" i="1"/>
  <c r="X126" i="1"/>
  <c r="AB125" i="1"/>
  <c r="AB124" i="1"/>
  <c r="X124" i="1"/>
  <c r="AB123" i="1"/>
  <c r="X123" i="1"/>
  <c r="Z119" i="1"/>
  <c r="Z117" i="1"/>
  <c r="Z116" i="1"/>
  <c r="Z115" i="1"/>
  <c r="AF114" i="1"/>
  <c r="Z114" i="1"/>
  <c r="Z113" i="1"/>
  <c r="AD112" i="1"/>
  <c r="Z112" i="1"/>
  <c r="Z111" i="1"/>
  <c r="AC110" i="1"/>
  <c r="AD108" i="1"/>
  <c r="AD107" i="1"/>
  <c r="AC100" i="1"/>
  <c r="AG99" i="1"/>
  <c r="AC99" i="1"/>
  <c r="AC95" i="1"/>
  <c r="AG94" i="1"/>
  <c r="AC94" i="1"/>
  <c r="AC93" i="1"/>
  <c r="AC92" i="1"/>
  <c r="AE84" i="1"/>
  <c r="AE85" i="1"/>
  <c r="AE78" i="1"/>
  <c r="AE79" i="1"/>
  <c r="AE80" i="1"/>
  <c r="AE81" i="1"/>
  <c r="AE82" i="1"/>
  <c r="AE83" i="1"/>
  <c r="AE77" i="1"/>
  <c r="H468" i="4" l="1"/>
  <c r="K175" i="4"/>
  <c r="D180" i="4" s="1"/>
  <c r="D181" i="4" s="1"/>
  <c r="O226" i="4" s="1"/>
  <c r="F167" i="4"/>
  <c r="O225" i="4" s="1"/>
  <c r="L135" i="4"/>
  <c r="AQ150" i="1"/>
  <c r="AR153" i="1" s="1"/>
  <c r="AN154" i="1" s="1"/>
  <c r="AB77" i="1"/>
  <c r="Y78" i="1"/>
  <c r="Y79" i="1"/>
  <c r="Y80" i="1"/>
  <c r="Y81" i="1"/>
  <c r="Y82" i="1"/>
  <c r="Y83" i="1"/>
  <c r="Y77" i="1"/>
  <c r="AE68" i="1"/>
  <c r="AE67" i="1"/>
  <c r="AE66" i="1"/>
  <c r="AE65" i="1"/>
  <c r="AH64" i="1"/>
  <c r="AE64" i="1"/>
  <c r="AE62" i="1"/>
  <c r="AH61" i="1"/>
  <c r="AE61" i="1"/>
  <c r="AC59" i="1"/>
  <c r="AC58" i="1"/>
  <c r="AG58" i="1"/>
  <c r="AC57" i="1"/>
  <c r="AC56" i="1"/>
  <c r="AE26" i="1"/>
  <c r="AE27" i="1"/>
  <c r="AE25" i="1"/>
  <c r="AC9" i="1"/>
  <c r="X13" i="1" s="1"/>
  <c r="AC10" i="1"/>
  <c r="X14" i="1" s="1"/>
  <c r="AC11" i="1"/>
  <c r="AE13" i="1" s="1"/>
  <c r="K187" i="4" l="1"/>
  <c r="D192" i="4" s="1"/>
  <c r="D193" i="4" s="1"/>
  <c r="O227" i="4" s="1"/>
  <c r="O231" i="4" s="1"/>
  <c r="AA13" i="1"/>
  <c r="X15" i="1" s="1"/>
  <c r="H467" i="4" l="1"/>
  <c r="H469" i="4" s="1"/>
</calcChain>
</file>

<file path=xl/sharedStrings.xml><?xml version="1.0" encoding="utf-8"?>
<sst xmlns="http://schemas.openxmlformats.org/spreadsheetml/2006/main" count="2245" uniqueCount="322">
  <si>
    <t>a</t>
  </si>
  <si>
    <t>Tabel Data Pengamatan Alat Pengasap dengan Set Point</t>
  </si>
  <si>
    <t>Waktu</t>
  </si>
  <si>
    <t>(Jam)</t>
  </si>
  <si>
    <t>Massa Ikan</t>
  </si>
  <si>
    <t>(Kg)</t>
  </si>
  <si>
    <t>Udara Keluar</t>
  </si>
  <si>
    <t>RH</t>
  </si>
  <si>
    <t>(%)</t>
  </si>
  <si>
    <t>T Cerobong</t>
  </si>
  <si>
    <r>
      <t>(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C)</t>
    </r>
  </si>
  <si>
    <t>Tabel Data Massa Bahan Bakar</t>
  </si>
  <si>
    <t>Temperatur</t>
  </si>
  <si>
    <t>Set Point</t>
  </si>
  <si>
    <t>Massa Bahan</t>
  </si>
  <si>
    <t>Bakar Awal</t>
  </si>
  <si>
    <t>Bakar Akhir</t>
  </si>
  <si>
    <t>Cawan Kosong</t>
  </si>
  <si>
    <t>Cawan + Sampel Kering</t>
  </si>
  <si>
    <t>=</t>
  </si>
  <si>
    <t>LAMPIRAN II</t>
  </si>
  <si>
    <t>PERHITUNGAN</t>
  </si>
  <si>
    <t>A.</t>
  </si>
  <si>
    <t>Menghitung Kadar Air Awal pada Ikan</t>
  </si>
  <si>
    <t>Kadar air awal pada ikan dapat dihitung menggunakan persamaan :</t>
  </si>
  <si>
    <t>Kadar Air =</t>
  </si>
  <si>
    <t>Sampel Awal</t>
  </si>
  <si>
    <t>(massa cawan kosong + sampel) - (cawan + sampel kering)</t>
  </si>
  <si>
    <t>x</t>
  </si>
  <si>
    <t>sampel</t>
  </si>
  <si>
    <t>Diketahui</t>
  </si>
  <si>
    <t>Massa Cawan Kosong</t>
  </si>
  <si>
    <t>Massa Sampel Awal</t>
  </si>
  <si>
    <t>Massa Cawan + Sampel Kering</t>
  </si>
  <si>
    <t>-</t>
  </si>
  <si>
    <t>Kadar Air</t>
  </si>
  <si>
    <t>Ikan</t>
  </si>
  <si>
    <t>Dengan metode perhitungan yang sama, didapatksn persen kadar air</t>
  </si>
  <si>
    <t>ikan tiap jam adalah sebagai berikut :</t>
  </si>
  <si>
    <t>Kadar Air Awal pada Ikan</t>
  </si>
  <si>
    <t>Berat Sampel</t>
  </si>
  <si>
    <t>Basah</t>
  </si>
  <si>
    <t>Kering</t>
  </si>
  <si>
    <t>Awal</t>
  </si>
  <si>
    <t>B.</t>
  </si>
  <si>
    <t>Menghitung Neraca Massa untuk Set Point Temperatur</t>
  </si>
  <si>
    <t>Menghitung Kadar Air Sisa per Jam pada Set Point Temperatur</t>
  </si>
  <si>
    <t>Massa ikan basah (m1)</t>
  </si>
  <si>
    <t>Massa ikan kering (m2)</t>
  </si>
  <si>
    <t>Massa awal air pada ikan (m3)</t>
  </si>
  <si>
    <t>Massa air yang menguap dalam ikan (m4)</t>
  </si>
  <si>
    <t>Massa air yang tersisa dalam ikan</t>
  </si>
  <si>
    <t>Kadar air dalam ikan setelah pengasapan</t>
  </si>
  <si>
    <t>m1 - m2</t>
  </si>
  <si>
    <t>m3 - m4</t>
  </si>
  <si>
    <t>Dengan cara yang sama seperti di atas, hasil perhitungan kadar air sisa</t>
  </si>
  <si>
    <t>dalam ikan setelah pengasapan dapat dilihat pada Tabel.</t>
  </si>
  <si>
    <t>Tabel Kadar Air Sisa pada Set Point Temperatur</t>
  </si>
  <si>
    <t>Berat Ikan</t>
  </si>
  <si>
    <t>Akhir</t>
  </si>
  <si>
    <t>Menghitung Massa Air Akhir pada Produk Ikan Asap</t>
  </si>
  <si>
    <t>Massa Ikan Akhir (F2)</t>
  </si>
  <si>
    <t>Persen Kadar Air Akhir</t>
  </si>
  <si>
    <t>Massa Akhir Air pada Ikan (m4)</t>
  </si>
  <si>
    <t>Menghitung Massa Air Ikan yang Teruapkan</t>
  </si>
  <si>
    <t>Massa air yang Teruapkan</t>
  </si>
  <si>
    <t>Menghitung Massa Udara Suplai</t>
  </si>
  <si>
    <t>Laju Alir Udara</t>
  </si>
  <si>
    <t>Densitas Udara</t>
  </si>
  <si>
    <t>Waktu Operasi</t>
  </si>
  <si>
    <t>Diameter Pipa</t>
  </si>
  <si>
    <t>Jari - Jari Pipa</t>
  </si>
  <si>
    <t>Luas Lingkaran</t>
  </si>
  <si>
    <t>Laju Alir Volumetrik</t>
  </si>
  <si>
    <t>Laju Alir Massa</t>
  </si>
  <si>
    <t>Massa Udara Suplai</t>
  </si>
  <si>
    <r>
      <rPr>
        <sz val="12"/>
        <color theme="1"/>
        <rFont val="Calibri"/>
        <family val="2"/>
      </rPr>
      <t>π</t>
    </r>
    <r>
      <rPr>
        <sz val="12"/>
        <color theme="1"/>
        <rFont val="Times New Roman"/>
        <family val="1"/>
      </rPr>
      <t>r</t>
    </r>
    <r>
      <rPr>
        <vertAlign val="superscript"/>
        <sz val="12"/>
        <color theme="1"/>
        <rFont val="Times New Roman"/>
        <family val="1"/>
      </rPr>
      <t>2</t>
    </r>
  </si>
  <si>
    <t>Tabel Hasil Perhitungan Neraca Massa</t>
  </si>
  <si>
    <t>Komponen</t>
  </si>
  <si>
    <t>Daging Ikan</t>
  </si>
  <si>
    <t>Kandungan Air</t>
  </si>
  <si>
    <t>Uap Air</t>
  </si>
  <si>
    <t>Udara</t>
  </si>
  <si>
    <t>Total</t>
  </si>
  <si>
    <t>Input (Kg)</t>
  </si>
  <si>
    <t>Output (Kg)</t>
  </si>
  <si>
    <t>C</t>
  </si>
  <si>
    <t>Menghitung Neraca Energi untuk Set Point Temperatur</t>
  </si>
  <si>
    <t>Panas Sensibel Udara Masuk (Q1)</t>
  </si>
  <si>
    <t>Umtuk menentukan Q Udara digunakan data sebagai berikut :</t>
  </si>
  <si>
    <t>Temperatur Lingkungan (T0)</t>
  </si>
  <si>
    <t>Temperatur Udara Masuk (T1)</t>
  </si>
  <si>
    <t>Massa Udara Suplai (G)</t>
  </si>
  <si>
    <t>BM Udara</t>
  </si>
  <si>
    <t>Udara Masuk</t>
  </si>
  <si>
    <t>Menentukan Cp Udara dengan Rumus</t>
  </si>
  <si>
    <r>
      <t>Cp = a + bT + cT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+ dT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(T dalam Kelvin)</t>
    </r>
  </si>
  <si>
    <t>b</t>
  </si>
  <si>
    <t>d</t>
  </si>
  <si>
    <t>c</t>
  </si>
  <si>
    <t>(sumber : Olaf A. Hougen, Table C)</t>
  </si>
  <si>
    <r>
      <t xml:space="preserve">Cp . T </t>
    </r>
    <r>
      <rPr>
        <vertAlign val="subscript"/>
        <sz val="12"/>
        <color theme="1"/>
        <rFont val="Times New Roman"/>
        <family val="1"/>
      </rPr>
      <t>Lingkungan</t>
    </r>
  </si>
  <si>
    <r>
      <t xml:space="preserve">Cp . T </t>
    </r>
    <r>
      <rPr>
        <vertAlign val="subscript"/>
        <sz val="12"/>
        <color theme="1"/>
        <rFont val="Times New Roman"/>
        <family val="1"/>
      </rPr>
      <t>Udara Masuk</t>
    </r>
  </si>
  <si>
    <r>
      <t>Q</t>
    </r>
    <r>
      <rPr>
        <vertAlign val="subscript"/>
        <sz val="12"/>
        <color theme="1"/>
        <rFont val="Times New Roman"/>
        <family val="1"/>
      </rPr>
      <t>in</t>
    </r>
  </si>
  <si>
    <r>
      <t xml:space="preserve">G x Cp x ( Cp . T </t>
    </r>
    <r>
      <rPr>
        <vertAlign val="subscript"/>
        <sz val="12"/>
        <color theme="1"/>
        <rFont val="Times New Roman"/>
        <family val="1"/>
      </rPr>
      <t>Udara Masuk</t>
    </r>
    <r>
      <rPr>
        <sz val="12"/>
        <color theme="1"/>
        <rFont val="Times New Roman"/>
        <family val="1"/>
      </rPr>
      <t xml:space="preserve"> - Cp . T </t>
    </r>
    <r>
      <rPr>
        <vertAlign val="subscript"/>
        <sz val="12"/>
        <color theme="1"/>
        <rFont val="Times New Roman"/>
        <family val="1"/>
      </rPr>
      <t>Lingkungan</t>
    </r>
    <r>
      <rPr>
        <sz val="12"/>
        <color theme="1"/>
        <rFont val="Times New Roman"/>
        <family val="1"/>
      </rPr>
      <t xml:space="preserve"> )</t>
    </r>
  </si>
  <si>
    <t>Maka, Cp</t>
  </si>
  <si>
    <t>G x Cp x (T1 - T2)</t>
  </si>
  <si>
    <t>(sumber: Schiffmann, 2006)</t>
  </si>
  <si>
    <t>(</t>
  </si>
  <si>
    <t>)</t>
  </si>
  <si>
    <t>Panas Evaporasi Air (Q2)</t>
  </si>
  <si>
    <t>T Flue Gas</t>
  </si>
  <si>
    <r>
      <rPr>
        <sz val="12"/>
        <color theme="1"/>
        <rFont val="Calibri"/>
        <family val="2"/>
      </rPr>
      <t>Δ</t>
    </r>
    <r>
      <rPr>
        <sz val="12"/>
        <color theme="1"/>
        <rFont val="Times New Roman"/>
        <family val="1"/>
      </rPr>
      <t>Hw</t>
    </r>
  </si>
  <si>
    <t>Q2</t>
  </si>
  <si>
    <t>(sumber: Moran Table A-2, 2011)</t>
  </si>
  <si>
    <r>
      <t xml:space="preserve">mw x </t>
    </r>
    <r>
      <rPr>
        <sz val="12"/>
        <color theme="1"/>
        <rFont val="Calibri"/>
        <family val="2"/>
      </rPr>
      <t>Δ</t>
    </r>
    <r>
      <rPr>
        <sz val="12"/>
        <color theme="1"/>
        <rFont val="Times New Roman"/>
        <family val="1"/>
      </rPr>
      <t>Hw</t>
    </r>
  </si>
  <si>
    <t>Panas Diterima Vapor (Q3)</t>
  </si>
  <si>
    <t>Untuk menentukan Q air digunakan data sebagai berikut :</t>
  </si>
  <si>
    <t>Temperatur Udara Keluar T2</t>
  </si>
  <si>
    <t>Temperatur Bola Basah (Tw)</t>
  </si>
  <si>
    <t>Massa Air Dievaporasi (mw)</t>
  </si>
  <si>
    <t>BM Air</t>
  </si>
  <si>
    <t>Menentukan Cp Air dengan Rumus</t>
  </si>
  <si>
    <t>(sumber: Coulson APPENDIX D, 2003)</t>
  </si>
  <si>
    <t>Q in</t>
  </si>
  <si>
    <t>Q3</t>
  </si>
  <si>
    <t>mw x Cp x (T2 - Tw)</t>
  </si>
  <si>
    <t>Panas Diterima Liquid (Q4)</t>
  </si>
  <si>
    <t>Panas Diterima Ikan (Q5)</t>
  </si>
  <si>
    <t>Untuk menentukan Q digunakan data sebagai berikut :</t>
  </si>
  <si>
    <t>Temperatur Umpan Masuk (Tm1)</t>
  </si>
  <si>
    <t>Temperatur Produk Keluar (Tm2)</t>
  </si>
  <si>
    <t>Massa Ikan Dry Basis (F)</t>
  </si>
  <si>
    <t>Cp Ikan</t>
  </si>
  <si>
    <t>Q5</t>
  </si>
  <si>
    <t>F x Cp x (Tm2 - Tm1)</t>
  </si>
  <si>
    <t>Panas Diterima Air dalam Ikan (Q6)</t>
  </si>
  <si>
    <t>Final Moisture Content (X)</t>
  </si>
  <si>
    <t>F1 - F</t>
  </si>
  <si>
    <t>F2 - F</t>
  </si>
  <si>
    <t>Q6</t>
  </si>
  <si>
    <t>F x X x Cp x (Tm2 - Tm1)</t>
  </si>
  <si>
    <t>Tabel Hasil Perhitungan Neraca Energi</t>
  </si>
  <si>
    <t>Panas Sensibel Udara Suplai</t>
  </si>
  <si>
    <t>Panas diterima Vapor (Q3)</t>
  </si>
  <si>
    <t>Panas diterima Liquid (Q4)</t>
  </si>
  <si>
    <t>Panas diterima Ikan (Q5)</t>
  </si>
  <si>
    <t>Panas diterima Air dalam Ikan (Q6)</t>
  </si>
  <si>
    <t>Heat Loss</t>
  </si>
  <si>
    <t>Input</t>
  </si>
  <si>
    <t>Output</t>
  </si>
  <si>
    <t>Q4</t>
  </si>
  <si>
    <t>Efisiensi Thermal</t>
  </si>
  <si>
    <t>Panas yang Termanfaatkan</t>
  </si>
  <si>
    <t>Panas Input</t>
  </si>
  <si>
    <t>LAMPIRAN I</t>
  </si>
  <si>
    <t xml:space="preserve">Set Point </t>
  </si>
  <si>
    <t>Kecepatan</t>
  </si>
  <si>
    <t>Aliran</t>
  </si>
  <si>
    <t>(m/s)</t>
  </si>
  <si>
    <t>(jam)</t>
  </si>
  <si>
    <t>Berat</t>
  </si>
  <si>
    <t>(kg)</t>
  </si>
  <si>
    <t>Dengan metode perhitungan yang sama, didapatksn persen kadar air ikan</t>
  </si>
  <si>
    <t>tiap jam adalah sebagai berikut :</t>
  </si>
  <si>
    <t>Tabel L.2.1. Kadar Air Awal pada Ikan</t>
  </si>
  <si>
    <t>persentase</t>
  </si>
  <si>
    <t>y1</t>
  </si>
  <si>
    <t>y2</t>
  </si>
  <si>
    <t>y3</t>
  </si>
  <si>
    <t>y4</t>
  </si>
  <si>
    <t>y5</t>
  </si>
  <si>
    <t>Sampel</t>
  </si>
  <si>
    <t>Diketahui :</t>
  </si>
  <si>
    <t>Dengan cara yang sama seperti di atas, hasil perhitungan kadar air awal</t>
  </si>
  <si>
    <t>Aliran Udara</t>
  </si>
  <si>
    <t>Masuk</t>
  </si>
  <si>
    <t>Sumber: Peneliti (2019)</t>
  </si>
  <si>
    <t>C.</t>
  </si>
  <si>
    <t>Keluar</t>
  </si>
  <si>
    <t>Cerobong</t>
  </si>
  <si>
    <t>Suplai</t>
  </si>
  <si>
    <r>
      <t>Massa ikan basah (m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</si>
  <si>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r>
      <t>Massa ikan kering (m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</si>
  <si>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Massa awal air pada ikan (m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)</t>
    </r>
  </si>
  <si>
    <r>
      <t>Massa air yang menguap dalam ikan (m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)</t>
    </r>
  </si>
  <si>
    <r>
      <t>m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- m</t>
    </r>
    <r>
      <rPr>
        <vertAlign val="subscript"/>
        <sz val="12"/>
        <color theme="1"/>
        <rFont val="Times New Roman"/>
        <family val="1"/>
      </rPr>
      <t>2</t>
    </r>
  </si>
  <si>
    <r>
      <t>m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- m</t>
    </r>
    <r>
      <rPr>
        <vertAlign val="subscript"/>
        <sz val="12"/>
        <color theme="1"/>
        <rFont val="Times New Roman"/>
        <family val="1"/>
      </rPr>
      <t>4</t>
    </r>
  </si>
  <si>
    <r>
      <t>Massa Ikan Akhir (F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</si>
  <si>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Massa Akhir Air pada Ikan (m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)</t>
    </r>
  </si>
  <si>
    <r>
      <t>m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- m</t>
    </r>
    <r>
      <rPr>
        <vertAlign val="subscript"/>
        <sz val="12"/>
        <color theme="1"/>
        <rFont val="Times New Roman"/>
        <family val="1"/>
      </rPr>
      <t>5</t>
    </r>
  </si>
  <si>
    <r>
      <t>Temperatur Lingkungan (T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)</t>
    </r>
  </si>
  <si>
    <r>
      <t>Temperatur Udara Masuk (T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</si>
  <si>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r>
      <t>Q</t>
    </r>
    <r>
      <rPr>
        <vertAlign val="subscript"/>
        <sz val="12"/>
        <color theme="1"/>
        <rFont val="Times New Roman"/>
        <family val="1"/>
      </rPr>
      <t>1</t>
    </r>
  </si>
  <si>
    <r>
      <rPr>
        <sz val="12"/>
        <color theme="1"/>
        <rFont val="Calibri"/>
        <family val="2"/>
      </rPr>
      <t>Δ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w</t>
    </r>
  </si>
  <si>
    <r>
      <t>m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 xml:space="preserve"> x </t>
    </r>
    <r>
      <rPr>
        <sz val="12"/>
        <color theme="1"/>
        <rFont val="Calibri"/>
        <family val="2"/>
      </rPr>
      <t>Δ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w</t>
    </r>
  </si>
  <si>
    <r>
      <t>Q</t>
    </r>
    <r>
      <rPr>
        <vertAlign val="subscript"/>
        <sz val="12"/>
        <color theme="1"/>
        <rFont val="Times New Roman"/>
        <family val="1"/>
      </rPr>
      <t>2</t>
    </r>
  </si>
  <si>
    <r>
      <t>Temperatur Udara Keluar (T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</si>
  <si>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Temperatur Bola Basah (T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>)</t>
    </r>
  </si>
  <si>
    <r>
      <t>Massa Air Dievaporasi (m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>)</t>
    </r>
  </si>
  <si>
    <r>
      <t>Q</t>
    </r>
    <r>
      <rPr>
        <vertAlign val="subscript"/>
        <sz val="12"/>
        <color theme="1"/>
        <rFont val="Times New Roman"/>
        <family val="1"/>
      </rPr>
      <t>3</t>
    </r>
  </si>
  <si>
    <r>
      <t>m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 xml:space="preserve"> x Cp x (T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- T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>)</t>
    </r>
  </si>
  <si>
    <t>(gr)</t>
  </si>
  <si>
    <r>
      <t>Panas Pembakaran Bahan Bakar (Q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</si>
  <si>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t>Massa bahan bakar</t>
  </si>
  <si>
    <t>Nilai kalor tempurung kelapa</t>
  </si>
  <si>
    <t>Untuk menentukan Q pembakaran bahan bakar tempurung kelapa</t>
  </si>
  <si>
    <t>digunakan data sebagai berikut :</t>
  </si>
  <si>
    <t>Menentukan Q pembakaran bahan bakar tempurung kelapa</t>
  </si>
  <si>
    <t xml:space="preserve">Massa bahan bakar </t>
  </si>
  <si>
    <r>
      <t>Panas Sensibel Udara Masuk (Q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</si>
  <si>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Untuk menentukan Q Udara digunakan data sebagai berikut :</t>
  </si>
  <si>
    <r>
      <t>G x Cp x (T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- T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</si>
  <si>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Q</t>
    </r>
    <r>
      <rPr>
        <vertAlign val="subscript"/>
        <sz val="12"/>
        <color theme="1"/>
        <rFont val="Times New Roman"/>
        <family val="1"/>
      </rPr>
      <t>4</t>
    </r>
  </si>
  <si>
    <t>DATA PENGAMATAN</t>
  </si>
  <si>
    <t>Kec. Aliran</t>
  </si>
  <si>
    <t>Suplai Masuk</t>
  </si>
  <si>
    <t>Temperatur Set</t>
  </si>
  <si>
    <t>Point</t>
  </si>
  <si>
    <t>Kecepatan Aliran</t>
  </si>
  <si>
    <r>
      <t xml:space="preserve">Menghitung Neraca Massa untuk Temperatur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55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</si>
  <si>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Tabel L2.2.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55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</si>
  <si>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Kadar Air Sisa per Jam pada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Temperatur 55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</si>
  <si>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L2.3.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55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</si>
  <si>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Massa Air yang Teruapkan</t>
  </si>
  <si>
    <r>
      <t>Temperatur Umpan Masuk (T</t>
    </r>
    <r>
      <rPr>
        <vertAlign val="subscript"/>
        <sz val="12"/>
        <color theme="1"/>
        <rFont val="Times New Roman"/>
        <family val="1"/>
      </rPr>
      <t>m1</t>
    </r>
    <r>
      <rPr>
        <sz val="12"/>
        <color theme="1"/>
        <rFont val="Times New Roman"/>
        <family val="1"/>
      </rPr>
      <t>)</t>
    </r>
  </si>
  <si>
    <r>
      <t>Q</t>
    </r>
    <r>
      <rPr>
        <vertAlign val="subscript"/>
        <sz val="12"/>
        <color theme="1"/>
        <rFont val="Times New Roman"/>
        <family val="1"/>
      </rPr>
      <t>5</t>
    </r>
  </si>
  <si>
    <r>
      <t>m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 xml:space="preserve"> x Cp x (T</t>
    </r>
    <r>
      <rPr>
        <vertAlign val="subscript"/>
        <sz val="12"/>
        <color theme="1"/>
        <rFont val="Times New Roman"/>
        <family val="1"/>
      </rPr>
      <t>w</t>
    </r>
    <r>
      <rPr>
        <sz val="12"/>
        <color theme="1"/>
        <rFont val="Times New Roman"/>
        <family val="1"/>
      </rPr>
      <t xml:space="preserve"> - T</t>
    </r>
    <r>
      <rPr>
        <vertAlign val="subscript"/>
        <sz val="12"/>
        <color theme="1"/>
        <rFont val="Times New Roman"/>
        <family val="1"/>
      </rPr>
      <t>m1</t>
    </r>
    <r>
      <rPr>
        <sz val="12"/>
        <color theme="1"/>
        <rFont val="Times New Roman"/>
        <family val="1"/>
      </rPr>
      <t>)</t>
    </r>
  </si>
  <si>
    <r>
      <t>Temperatur Produk Keluar (T</t>
    </r>
    <r>
      <rPr>
        <vertAlign val="subscript"/>
        <sz val="12"/>
        <color theme="1"/>
        <rFont val="Times New Roman"/>
        <family val="1"/>
      </rPr>
      <t>m2</t>
    </r>
    <r>
      <rPr>
        <sz val="12"/>
        <color theme="1"/>
        <rFont val="Times New Roman"/>
        <family val="1"/>
      </rPr>
      <t>)</t>
    </r>
  </si>
  <si>
    <r>
      <t>Q</t>
    </r>
    <r>
      <rPr>
        <vertAlign val="subscript"/>
        <sz val="12"/>
        <color theme="1"/>
        <rFont val="Times New Roman"/>
        <family val="1"/>
      </rPr>
      <t>6</t>
    </r>
  </si>
  <si>
    <r>
      <t>F x Cp x (T</t>
    </r>
    <r>
      <rPr>
        <vertAlign val="subscript"/>
        <sz val="12"/>
        <color theme="1"/>
        <rFont val="Times New Roman"/>
        <family val="1"/>
      </rPr>
      <t>m2</t>
    </r>
    <r>
      <rPr>
        <sz val="12"/>
        <color theme="1"/>
        <rFont val="Times New Roman"/>
        <family val="1"/>
      </rPr>
      <t xml:space="preserve"> - T</t>
    </r>
    <r>
      <rPr>
        <vertAlign val="subscript"/>
        <sz val="12"/>
        <color theme="1"/>
        <rFont val="Times New Roman"/>
        <family val="1"/>
      </rPr>
      <t>m1</t>
    </r>
    <r>
      <rPr>
        <sz val="12"/>
        <color theme="1"/>
        <rFont val="Times New Roman"/>
        <family val="1"/>
      </rPr>
      <t>)</t>
    </r>
  </si>
  <si>
    <r>
      <t>F x X x Cp x (T</t>
    </r>
    <r>
      <rPr>
        <vertAlign val="subscript"/>
        <sz val="12"/>
        <color theme="1"/>
        <rFont val="Times New Roman"/>
        <family val="1"/>
      </rPr>
      <t>m2</t>
    </r>
    <r>
      <rPr>
        <sz val="12"/>
        <color theme="1"/>
        <rFont val="Times New Roman"/>
        <family val="1"/>
      </rPr>
      <t xml:space="preserve"> - T</t>
    </r>
    <r>
      <rPr>
        <vertAlign val="subscript"/>
        <sz val="12"/>
        <color theme="1"/>
        <rFont val="Times New Roman"/>
        <family val="1"/>
      </rPr>
      <t>m1</t>
    </r>
    <r>
      <rPr>
        <sz val="12"/>
        <color theme="1"/>
        <rFont val="Times New Roman"/>
        <family val="1"/>
      </rPr>
      <t>)</t>
    </r>
  </si>
  <si>
    <r>
      <t>Panas Pembakaran (Q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</t>
    </r>
  </si>
  <si>
    <r>
      <t>Panas Sensibel Udara Suplai (Q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</si>
  <si>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Input (kJ)</t>
  </si>
  <si>
    <t>Output (kJ)</t>
  </si>
  <si>
    <r>
      <t>Q</t>
    </r>
    <r>
      <rPr>
        <vertAlign val="subscript"/>
        <sz val="12"/>
        <color theme="1"/>
        <rFont val="Times New Roman"/>
        <family val="1"/>
      </rPr>
      <t>7</t>
    </r>
  </si>
  <si>
    <r>
      <t xml:space="preserve">Massa Ikan </t>
    </r>
    <r>
      <rPr>
        <i/>
        <sz val="12"/>
        <color theme="1"/>
        <rFont val="Times New Roman"/>
        <family val="1"/>
      </rPr>
      <t>Dry Basis</t>
    </r>
    <r>
      <rPr>
        <sz val="12"/>
        <color theme="1"/>
        <rFont val="Times New Roman"/>
        <family val="1"/>
      </rPr>
      <t xml:space="preserve"> (F)</t>
    </r>
  </si>
  <si>
    <r>
      <t xml:space="preserve">Tabel L2.2.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</si>
  <si>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L2.2.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</si>
  <si>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L2.2.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</si>
  <si>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L2.2.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</si>
  <si>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L2.3.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</si>
  <si>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L2.3.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</si>
  <si>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L2.3.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</si>
  <si>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Tabel L2.3.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</si>
  <si>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°</t>
  </si>
  <si>
    <t>Menghitung Kadar Air Awal pada Ikan Nila</t>
  </si>
  <si>
    <t>Kadar air awal ikan Nila dapat dihitung menggunakan persamaan :</t>
  </si>
  <si>
    <t>Ikan Nila</t>
  </si>
  <si>
    <t>dalam ikan Nila dapat dilihat pada Tabel L2.1.</t>
  </si>
  <si>
    <t>Tabel L2.1. Kadar Air Awal pada Ikan Nila</t>
  </si>
  <si>
    <t>dalam ikan Nila setelah pengasapan dapat dilihat pada Tabel L2.3.</t>
  </si>
  <si>
    <t>Nilai Cp Udara</t>
  </si>
  <si>
    <t>(sumber: property tables and charts)</t>
  </si>
  <si>
    <t>Nilai Cp Ikan</t>
  </si>
  <si>
    <t>Nilai Cp Air</t>
  </si>
  <si>
    <t>No</t>
  </si>
  <si>
    <t>Spek</t>
  </si>
  <si>
    <t>Kenampakan</t>
  </si>
  <si>
    <t>Bau</t>
  </si>
  <si>
    <t>Rasa</t>
  </si>
  <si>
    <t>Tekstur</t>
  </si>
  <si>
    <t>SNI</t>
  </si>
  <si>
    <t>55°C</t>
  </si>
  <si>
    <t>60°C</t>
  </si>
  <si>
    <t>65°C</t>
  </si>
  <si>
    <t>70°C</t>
  </si>
  <si>
    <t>75°C</t>
  </si>
  <si>
    <t>(Palungkun, 2009)</t>
  </si>
  <si>
    <r>
      <t>Panas Evaporasi Air (Q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)</t>
    </r>
  </si>
  <si>
    <r>
      <t>Panas Diterima Vapor (Q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)</t>
    </r>
  </si>
  <si>
    <r>
      <t>Panas Diterima Liquid (Q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)</t>
    </r>
  </si>
  <si>
    <r>
      <t>Panas Diterima Ikan (Q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)</t>
    </r>
  </si>
  <si>
    <r>
      <t>Panas Diterima Air dalam Ikan (Q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)</t>
    </r>
  </si>
  <si>
    <r>
      <t>Panas diterima Vapor (Q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)</t>
    </r>
  </si>
  <si>
    <r>
      <t>Panas diterima Liquid (Q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)</t>
    </r>
  </si>
  <si>
    <r>
      <t>Panas diterima Ikan (Q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)</t>
    </r>
  </si>
  <si>
    <r>
      <t>Panas diterima Air dalam Ikan (Q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)</t>
    </r>
  </si>
  <si>
    <t>D.</t>
  </si>
  <si>
    <t>E.</t>
  </si>
  <si>
    <t>F.</t>
  </si>
  <si>
    <t>G.</t>
  </si>
  <si>
    <t>H.</t>
  </si>
  <si>
    <t>I.</t>
  </si>
  <si>
    <t>J.</t>
  </si>
  <si>
    <t>K.</t>
  </si>
  <si>
    <t>Tabel L2.4. Tabel Hasil Perhitungan Neraca Massa pada Temperatur 55°C</t>
  </si>
  <si>
    <r>
      <t xml:space="preserve">Menghitung Neraca Energi untuk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Temperatur 55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</si>
  <si>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t>Tabel L2.5. Tabel Hasil Perhitungan Neraca Energi pada Temperatur 55°C</t>
  </si>
  <si>
    <r>
      <t xml:space="preserve">Menghitung Neraca Massa untuk Temperatur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60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</si>
  <si>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Tabel L2.6.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</si>
  <si>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Neraca Massa untuk Temperatur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65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</si>
  <si>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Tabel L2.10.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</si>
  <si>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Neraca Massa untuk Temperatur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70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</si>
  <si>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Tabel L2.14.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</si>
  <si>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Neraca Massa untuk Temperatur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75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</si>
  <si>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Tabel L2.18. Data Hasil Pengamatan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</si>
  <si>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Kadar Air Sisa per Jam pada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Temperatur 60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</si>
  <si>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Kadar Air Sisa per Jam pada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Temperatur 65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</si>
  <si>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Kadar Air Sisa per Jam pada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Temperatur 70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</si>
  <si>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Menghitung Kadar Air Sisa per Jam pada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Temperatur 75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</si>
  <si>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dalam ikan Nila setelah pengasapan dapat dilihat pada Tabel L2.7.</t>
  </si>
  <si>
    <r>
      <t xml:space="preserve">Tabel L2.7.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</si>
  <si>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dalam ikan Nila setelah pengasapan dapat dilihat pada Tabel L2.11.</t>
  </si>
  <si>
    <r>
      <t xml:space="preserve">Tabel L2.11.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65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</si>
  <si>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dalam ikan Nila setelah pengasapan dapat dilihat pada Tabel L2.15.</t>
  </si>
  <si>
    <r>
      <t xml:space="preserve">Tabel L2.15.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</si>
  <si>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dalam ikan Nila setelah pengasapan dapat dilihat pada Tabel L2.19.</t>
  </si>
  <si>
    <r>
      <t xml:space="preserve">Tabel L2.19. Kadar Air Sisa pada Temperatur </t>
    </r>
    <r>
      <rPr>
        <i/>
        <sz val="12"/>
        <color theme="1"/>
        <rFont val="Times New Roman"/>
        <family val="1"/>
      </rPr>
      <t>Set Point</t>
    </r>
    <r>
      <rPr>
        <sz val="12"/>
        <color theme="1"/>
        <rFont val="Times New Roman"/>
        <family val="1"/>
      </rPr>
      <t xml:space="preserve"> 75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</si>
  <si>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Tabel L2.8. Tabel Hasil Perhitungan Neraca Massa pada Temperatur 60°C</t>
  </si>
  <si>
    <t>Tabel L2.12. Tabel Hasil Perhitungan Neraca Massa pada Temperatur 65°C</t>
  </si>
  <si>
    <t>Tabel L2.16. Tabel Hasil Perhitungan Neraca Massa pada Temperatur 70°C</t>
  </si>
  <si>
    <t>Tabel L2.20. Tabel Hasil Perhitungan Neraca Massa pada Temperatur 75°C</t>
  </si>
  <si>
    <r>
      <t xml:space="preserve">Menghitung Neraca Energi untuk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Temperatur 60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</si>
  <si>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Menghitung Neraca Energi untuk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Temperatur 65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</si>
  <si>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Menghitung Neraca Energi untuk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Temperatur 70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</si>
  <si>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r>
      <t xml:space="preserve">Menghitung Neraca Energi untuk </t>
    </r>
    <r>
      <rPr>
        <b/>
        <i/>
        <sz val="12"/>
        <color theme="1"/>
        <rFont val="Times New Roman"/>
        <family val="1"/>
      </rPr>
      <t>Set Point</t>
    </r>
    <r>
      <rPr>
        <b/>
        <sz val="12"/>
        <color theme="1"/>
        <rFont val="Times New Roman"/>
        <family val="1"/>
      </rPr>
      <t xml:space="preserve"> Temperatur 75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>C</t>
    </r>
  </si>
  <si>
    <t>Tabel L2.9. Tabel Hasil Perhitungan Neraca Energi pada Temperatur 60°C</t>
  </si>
  <si>
    <t>Tabel L2.13. Tabel Hasil Perhitungan Neraca Energi pada Temperatur 65°C</t>
  </si>
  <si>
    <t>Tabel L2.17. Tabel Hasil Perhitungan Neraca Energi pada Temperatur 70°C</t>
  </si>
  <si>
    <t>Tabel L2.21. Tabel Hasil Perhitungan Neraca Energi pada Temperatur 75°C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</si>
</sst>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8">
    <numFmt numFmtId="164" formatCode="0\ &quot;°C&quot;"/>
    <numFmt numFmtId="165" formatCode="0.000\ &quot;gr&quot;"/>
    <numFmt numFmtId="166" formatCode="0\ &quot;%&quot;"/>
    <numFmt numFmtId="167" formatCode="&quot;(&quot;0.000\ &quot;gr&quot;"/>
    <numFmt numFmtId="168" formatCode="&quot;+&quot;\ 0.000\ &quot;gr -&quot;"/>
    <numFmt numFmtId="169" formatCode="0.000\ &quot;gr)&quot;"/>
    <numFmt numFmtId="170" formatCode="0.00\ &quot;kg&quot;"/>
    <numFmt numFmtId="171" formatCode="0.00\ &quot;%&quot;"/>
    <numFmt numFmtId="172" formatCode="0.00\ &quot;kg -&quot;"/>
    <numFmt numFmtId="173" formatCode="0.00\ &quot;m/s&quot;"/>
    <numFmt numFmtId="174" formatCode="0.00\ &quot;Kg/m³&quot;"/>
    <numFmt numFmtId="175" formatCode="0\ &quot;Jam&quot;"/>
    <numFmt numFmtId="176" formatCode="0\ &quot;Inch&quot;"/>
    <numFmt numFmtId="177" formatCode="0.00\ &quot;cm&quot;"/>
    <numFmt numFmtId="178" formatCode="0.0000\ &quot;m&quot;"/>
    <numFmt numFmtId="179" formatCode="0.00000000\ &quot;m²&quot;"/>
    <numFmt numFmtId="180" formatCode="0.00000000\ &quot;m³/s&quot;"/>
    <numFmt numFmtId="181" formatCode="0.00000000\ &quot;Kg/s&quot;"/>
    <numFmt numFmtId="182" formatCode="&quot;x&quot;\ 0\ &quot;Jam x&quot;"/>
    <numFmt numFmtId="183" formatCode="0\ &quot;s&quot;"/>
    <numFmt numFmtId="184" formatCode="0.00\ &quot;Kg&quot;"/>
    <numFmt numFmtId="185" formatCode="0.00\ &quot;Kg/Kmol&quot;"/>
    <numFmt numFmtId="186" formatCode="0.00000000000"/>
    <numFmt numFmtId="187" formatCode="0.000\ &quot;Kal/mol&quot;"/>
    <numFmt numFmtId="188" formatCode="0.000\ &quot;KKal/Kmol&quot;"/>
    <numFmt numFmtId="189" formatCode="0.000\ &quot;KJ&quot;"/>
    <numFmt numFmtId="190" formatCode="0\ &quot;KKal&quot;"/>
    <numFmt numFmtId="191" formatCode="0.0000\ &quot;KJ/Kg&quot;"/>
    <numFmt numFmtId="192" formatCode="0.00\ &quot;K&quot;"/>
    <numFmt numFmtId="193" formatCode="0.00\ &quot;Kg x (&quot;"/>
    <numFmt numFmtId="194" formatCode="0.0000\ &quot;KJ/Kg -&quot;"/>
    <numFmt numFmtId="195" formatCode="0.0000\ &quot;KJ/Kg )&quot;"/>
    <numFmt numFmtId="196" formatCode="0.00\ &quot;KJ&quot;"/>
    <numFmt numFmtId="197" formatCode="0.000\ &quot;KKal/Kmol.°C&quot;"/>
    <numFmt numFmtId="198" formatCode="0.0000\ &quot;KJ/Kg.°C&quot;"/>
    <numFmt numFmtId="199" formatCode="0.00\ &quot;Kj&quot;"/>
    <numFmt numFmtId="200" formatCode="0.00\ &quot;°C&quot;"/>
    <numFmt numFmtId="201" formatCode="0\ &quot;KJ/Kg&quot;"/>
    <numFmt numFmtId="202" formatCode="0\ &quot;Kg/Kmol&quot;"/>
    <numFmt numFmtId="203" formatCode="0.00\ &quot;KJ/Kmol.°C&quot;"/>
    <numFmt numFmtId="204" formatCode="0.00\ &quot;gr&quot;"/>
    <numFmt numFmtId="205" formatCode="&quot;(&quot;0.00\ &quot;gr&quot;"/>
    <numFmt numFmtId="206" formatCode="&quot;+&quot;\ 0.00\ &quot;gr -&quot;"/>
    <numFmt numFmtId="207" formatCode="0.00\ &quot;gr)&quot;"/>
    <numFmt numFmtId="208" formatCode="0.00\ &quot;kJ/kg&quot;"/>
    <numFmt numFmtId="209" formatCode="0.00\ &quot;kJ&quot;"/>
    <numFmt numFmtId="210" formatCode="0.00\ &quot;KJ/Kg.°C&quot;"/>
    <numFmt numFmtId="211" formatCode="&quot;x&quot;\ 0.00\ &quot;KJ/Kg.°C x&quot;"/>
    <numFmt numFmtId="214" formatCode="0.00\ &quot;Kg x&quot;"/>
    <numFmt numFmtId="216" formatCode="0.0\ &quot;m/s&quot;"/>
    <numFmt numFmtId="217" formatCode="0.000\ &quot;kJ/kg.K&quot;"/>
    <numFmt numFmtId="218" formatCode="&quot;x&quot;\ 0.000\ &quot;kJ/Kg.K x&quot;"/>
    <numFmt numFmtId="219" formatCode="&quot;x&quot;\ 0.00\ &quot;kJ/kg.K x&quot;"/>
    <numFmt numFmtId="220" formatCode="0.00\ &quot;kJ/kg.K&quot;"/>
    <numFmt numFmtId="222" formatCode="0\ &quot;K&quot;"/>
    <numFmt numFmtId="223" formatCode="&quot;(&quot;0\ &quot;K -&quot;"/>
    <numFmt numFmtId="224" formatCode="0\ &quot;K )&quot;"/>
    <numFmt numFmtId="225" formatCode="0\ &quot;K)&quot;"/>
  </numFmts>
  <fonts count="1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vertAlign val="superscript"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9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7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86" fontId="1" fillId="0" borderId="0" xfId="0" applyNumberFormat="1" applyFont="1" applyAlignment="1">
      <alignment horizontal="center" vertical="center"/>
    </xf>
    <xf numFmtId="203" fontId="1" fillId="0" borderId="0" xfId="0" applyNumberFormat="1" applyFont="1" applyAlignment="1">
      <alignment horizontal="center" vertical="center"/>
    </xf>
    <xf numFmtId="203" fontId="1" fillId="0" borderId="2" xfId="0" applyNumberFormat="1" applyFont="1" applyBorder="1" applyAlignment="1">
      <alignment horizontal="center" vertical="center"/>
    </xf>
    <xf numFmtId="185" fontId="1" fillId="0" borderId="0" xfId="0" applyNumberFormat="1" applyFont="1" applyAlignment="1">
      <alignment horizontal="center" vertical="center"/>
    </xf>
    <xf numFmtId="198" fontId="1" fillId="0" borderId="0" xfId="0" applyNumberFormat="1" applyFon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18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00" fontId="1" fillId="0" borderId="0" xfId="0" applyNumberFormat="1" applyFont="1" applyAlignment="1">
      <alignment horizontal="center" vertical="center"/>
    </xf>
    <xf numFmtId="202" fontId="1" fillId="0" borderId="0" xfId="0" applyNumberFormat="1" applyFont="1" applyAlignment="1">
      <alignment horizontal="center" vertical="center"/>
    </xf>
    <xf numFmtId="201" fontId="1" fillId="0" borderId="0" xfId="0" applyNumberFormat="1" applyFont="1" applyAlignment="1">
      <alignment horizontal="center" vertical="center"/>
    </xf>
    <xf numFmtId="189" fontId="1" fillId="0" borderId="5" xfId="0" applyNumberFormat="1" applyFont="1" applyBorder="1" applyAlignment="1">
      <alignment horizontal="center" vertical="center"/>
    </xf>
    <xf numFmtId="189" fontId="1" fillId="0" borderId="2" xfId="0" applyNumberFormat="1" applyFont="1" applyBorder="1" applyAlignment="1">
      <alignment horizontal="center" vertical="center"/>
    </xf>
    <xf numFmtId="189" fontId="1" fillId="0" borderId="6" xfId="0" applyNumberFormat="1" applyFont="1" applyBorder="1" applyAlignment="1">
      <alignment horizontal="center" vertical="center"/>
    </xf>
    <xf numFmtId="190" fontId="1" fillId="0" borderId="4" xfId="0" applyNumberFormat="1" applyFont="1" applyBorder="1" applyAlignment="1">
      <alignment horizontal="center" vertical="center"/>
    </xf>
    <xf numFmtId="190" fontId="1" fillId="0" borderId="0" xfId="0" applyNumberFormat="1" applyFont="1" applyBorder="1" applyAlignment="1">
      <alignment horizontal="center" vertical="center"/>
    </xf>
    <xf numFmtId="190" fontId="1" fillId="0" borderId="7" xfId="0" applyNumberFormat="1" applyFont="1" applyBorder="1" applyAlignment="1">
      <alignment horizontal="center" vertical="center"/>
    </xf>
    <xf numFmtId="197" fontId="1" fillId="0" borderId="2" xfId="0" applyNumberFormat="1" applyFont="1" applyBorder="1" applyAlignment="1">
      <alignment horizontal="center" vertical="center"/>
    </xf>
    <xf numFmtId="197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170" fontId="1" fillId="0" borderId="2" xfId="0" applyNumberFormat="1" applyFont="1" applyBorder="1" applyAlignment="1">
      <alignment horizontal="center" vertical="center"/>
    </xf>
    <xf numFmtId="172" fontId="1" fillId="0" borderId="0" xfId="0" applyNumberFormat="1" applyFont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3" fontId="1" fillId="0" borderId="0" xfId="0" applyNumberFormat="1" applyFont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95" fontId="1" fillId="0" borderId="0" xfId="0" applyNumberFormat="1" applyFont="1" applyAlignment="1">
      <alignment horizontal="center" vertical="center"/>
    </xf>
    <xf numFmtId="191" fontId="1" fillId="0" borderId="0" xfId="0" applyNumberFormat="1" applyFont="1" applyAlignment="1">
      <alignment horizontal="center" vertical="center"/>
    </xf>
    <xf numFmtId="188" fontId="1" fillId="0" borderId="2" xfId="0" applyNumberFormat="1" applyFont="1" applyBorder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196" fontId="1" fillId="0" borderId="0" xfId="0" applyNumberFormat="1" applyFont="1" applyAlignment="1">
      <alignment horizontal="center" vertical="center"/>
    </xf>
    <xf numFmtId="192" fontId="1" fillId="0" borderId="0" xfId="0" applyNumberFormat="1" applyFont="1" applyAlignment="1">
      <alignment horizontal="center" vertical="center"/>
    </xf>
    <xf numFmtId="193" fontId="1" fillId="0" borderId="0" xfId="0" applyNumberFormat="1" applyFont="1" applyAlignment="1">
      <alignment horizontal="center" vertical="center"/>
    </xf>
    <xf numFmtId="194" fontId="1" fillId="0" borderId="0" xfId="0" applyNumberFormat="1" applyFont="1" applyAlignment="1">
      <alignment horizontal="center" vertical="center"/>
    </xf>
    <xf numFmtId="183" fontId="1" fillId="0" borderId="2" xfId="0" applyNumberFormat="1" applyFont="1" applyBorder="1" applyAlignment="1">
      <alignment horizontal="center" vertical="center"/>
    </xf>
    <xf numFmtId="175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217" fontId="1" fillId="0" borderId="0" xfId="0" applyNumberFormat="1" applyFont="1" applyAlignment="1">
      <alignment horizontal="center" vertical="center"/>
    </xf>
    <xf numFmtId="211" fontId="1" fillId="0" borderId="0" xfId="0" applyNumberFormat="1" applyFont="1" applyAlignment="1">
      <alignment horizontal="center" vertical="center"/>
    </xf>
    <xf numFmtId="186" fontId="1" fillId="0" borderId="0" xfId="0" applyNumberFormat="1" applyFont="1" applyAlignment="1">
      <alignment horizontal="left" vertical="center"/>
    </xf>
    <xf numFmtId="187" fontId="4" fillId="0" borderId="0" xfId="0" applyNumberFormat="1" applyFont="1" applyAlignment="1">
      <alignment horizontal="left" vertical="center"/>
    </xf>
    <xf numFmtId="210" fontId="1" fillId="0" borderId="0" xfId="0" applyNumberFormat="1" applyFont="1" applyAlignment="1">
      <alignment horizontal="center" vertical="center"/>
    </xf>
    <xf numFmtId="199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18" fontId="1" fillId="0" borderId="0" xfId="0" applyNumberFormat="1" applyFont="1" applyAlignment="1">
      <alignment horizontal="center" vertical="center"/>
    </xf>
    <xf numFmtId="171" fontId="1" fillId="0" borderId="0" xfId="0" applyNumberFormat="1" applyFont="1" applyBorder="1" applyAlignment="1">
      <alignment horizontal="center" vertical="center"/>
    </xf>
    <xf numFmtId="216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204" fontId="1" fillId="3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04" fontId="1" fillId="0" borderId="1" xfId="0" applyNumberFormat="1" applyFont="1" applyBorder="1" applyAlignment="1">
      <alignment horizontal="center" vertical="center"/>
    </xf>
    <xf numFmtId="205" fontId="1" fillId="0" borderId="2" xfId="0" applyNumberFormat="1" applyFont="1" applyBorder="1" applyAlignment="1">
      <alignment horizontal="center" vertical="center"/>
    </xf>
    <xf numFmtId="206" fontId="1" fillId="0" borderId="2" xfId="0" applyNumberFormat="1" applyFont="1" applyBorder="1" applyAlignment="1">
      <alignment horizontal="center" vertical="center"/>
    </xf>
    <xf numFmtId="207" fontId="1" fillId="0" borderId="2" xfId="0" applyNumberFormat="1" applyFont="1" applyBorder="1" applyAlignment="1">
      <alignment horizontal="center" vertical="center"/>
    </xf>
    <xf numFmtId="219" fontId="1" fillId="0" borderId="0" xfId="0" applyNumberFormat="1" applyFont="1" applyAlignment="1">
      <alignment horizontal="center" vertical="center"/>
    </xf>
    <xf numFmtId="208" fontId="1" fillId="0" borderId="0" xfId="0" applyNumberFormat="1" applyFont="1" applyAlignment="1">
      <alignment horizontal="center" vertical="center"/>
    </xf>
    <xf numFmtId="209" fontId="1" fillId="0" borderId="0" xfId="0" applyNumberFormat="1" applyFont="1" applyAlignment="1">
      <alignment horizontal="center" vertical="center"/>
    </xf>
    <xf numFmtId="214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/>
    </xf>
    <xf numFmtId="222" fontId="1" fillId="0" borderId="0" xfId="0" applyNumberFormat="1" applyFont="1" applyAlignment="1">
      <alignment horizontal="center" vertical="center"/>
    </xf>
    <xf numFmtId="223" fontId="1" fillId="0" borderId="0" xfId="0" applyNumberFormat="1" applyFont="1" applyAlignment="1">
      <alignment horizontal="center" vertical="center"/>
    </xf>
    <xf numFmtId="224" fontId="1" fillId="0" borderId="0" xfId="0" applyNumberFormat="1" applyFont="1" applyAlignment="1">
      <alignment horizontal="center" vertical="center"/>
    </xf>
    <xf numFmtId="225" fontId="1" fillId="0" borderId="0" xfId="0" applyNumberFormat="1" applyFont="1" applyAlignment="1">
      <alignment horizontal="center" vertical="center"/>
    </xf>
    <xf numFmtId="2" fontId="1" fillId="0" borderId="3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Y1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Data!$DW$1:$DW$17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Data!$DX$1:$DX$17</c:f>
              <c:numCache>
                <c:formatCode>General</c:formatCode>
                <c:ptCount val="17"/>
                <c:pt idx="0">
                  <c:v>100</c:v>
                </c:pt>
                <c:pt idx="1">
                  <c:v>93.208430913348934</c:v>
                </c:pt>
                <c:pt idx="2">
                  <c:v>88.52459016393442</c:v>
                </c:pt>
                <c:pt idx="3">
                  <c:v>85.245901639344268</c:v>
                </c:pt>
                <c:pt idx="4">
                  <c:v>81.03044496487118</c:v>
                </c:pt>
                <c:pt idx="5">
                  <c:v>75.878220140515225</c:v>
                </c:pt>
                <c:pt idx="6">
                  <c:v>70.725995316159242</c:v>
                </c:pt>
                <c:pt idx="7">
                  <c:v>65.339578454332553</c:v>
                </c:pt>
                <c:pt idx="8">
                  <c:v>62.060889929742387</c:v>
                </c:pt>
                <c:pt idx="9">
                  <c:v>55.035128805620602</c:v>
                </c:pt>
                <c:pt idx="10">
                  <c:v>51.522248243559723</c:v>
                </c:pt>
                <c:pt idx="11">
                  <c:v>47.775175644028103</c:v>
                </c:pt>
                <c:pt idx="12">
                  <c:v>44.964871194379391</c:v>
                </c:pt>
                <c:pt idx="13">
                  <c:v>43.559718969555036</c:v>
                </c:pt>
                <c:pt idx="14">
                  <c:v>41.290999999999997</c:v>
                </c:pt>
                <c:pt idx="15">
                  <c:v>38.088000000000008</c:v>
                </c:pt>
                <c:pt idx="16">
                  <c:v>36.018000000000001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DF-416A-A4FD-9A4F9DC341B7}"/>
            </c:ext>
          </c:extLst>
        </c:ser>
        <c:ser>
          <c:idx val="1"/>
          <c:order val="1"/>
          <c:tx>
            <c:v>Y2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Data!$DW$1:$DW$17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Data!$DY$1:$DY$17</c:f>
              <c:numCache>
                <c:formatCode>General</c:formatCode>
                <c:ptCount val="17"/>
                <c:pt idx="0">
                  <c:v>100</c:v>
                </c:pt>
                <c:pt idx="1">
                  <c:v>97.669902912621367</c:v>
                </c:pt>
                <c:pt idx="2">
                  <c:v>92.427184466019412</c:v>
                </c:pt>
                <c:pt idx="3">
                  <c:v>89.611650485436883</c:v>
                </c:pt>
                <c:pt idx="4">
                  <c:v>85.825242718446603</c:v>
                </c:pt>
                <c:pt idx="5">
                  <c:v>81.650485436893206</c:v>
                </c:pt>
                <c:pt idx="6">
                  <c:v>76.893203883495147</c:v>
                </c:pt>
                <c:pt idx="7">
                  <c:v>71.844660194174764</c:v>
                </c:pt>
                <c:pt idx="8">
                  <c:v>69.320388349514559</c:v>
                </c:pt>
                <c:pt idx="9">
                  <c:v>62.23300970873786</c:v>
                </c:pt>
                <c:pt idx="10">
                  <c:v>58.155339805825243</c:v>
                </c:pt>
                <c:pt idx="11">
                  <c:v>54.951456310679617</c:v>
                </c:pt>
                <c:pt idx="12">
                  <c:v>50.582524271844662</c:v>
                </c:pt>
                <c:pt idx="13">
                  <c:v>48.737864077669904</c:v>
                </c:pt>
                <c:pt idx="14">
                  <c:v>46.699029126213595</c:v>
                </c:pt>
                <c:pt idx="15">
                  <c:v>45.145631067961169</c:v>
                </c:pt>
                <c:pt idx="16">
                  <c:v>43.980582524271846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DF-416A-A4FD-9A4F9DC341B7}"/>
            </c:ext>
          </c:extLst>
        </c:ser>
        <c:ser>
          <c:idx val="2"/>
          <c:order val="2"/>
          <c:tx>
            <c:v>Y3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Data!$DW$1:$DW$17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Data!$DZ$1:$DZ$17</c:f>
              <c:numCache>
                <c:formatCode>General</c:formatCode>
                <c:ptCount val="17"/>
                <c:pt idx="0">
                  <c:v>100</c:v>
                </c:pt>
                <c:pt idx="1">
                  <c:v>95.434782608695642</c:v>
                </c:pt>
                <c:pt idx="2">
                  <c:v>90.108695652173893</c:v>
                </c:pt>
                <c:pt idx="3">
                  <c:v>87.5</c:v>
                </c:pt>
                <c:pt idx="4">
                  <c:v>84.565217391304344</c:v>
                </c:pt>
                <c:pt idx="5">
                  <c:v>79.891304347826093</c:v>
                </c:pt>
                <c:pt idx="6">
                  <c:v>74.782608695652158</c:v>
                </c:pt>
                <c:pt idx="7">
                  <c:v>69.021739130434781</c:v>
                </c:pt>
                <c:pt idx="8">
                  <c:v>65.978260869565219</c:v>
                </c:pt>
                <c:pt idx="9">
                  <c:v>58.369565217391298</c:v>
                </c:pt>
                <c:pt idx="10">
                  <c:v>53.804347826086953</c:v>
                </c:pt>
                <c:pt idx="11">
                  <c:v>49.673913043478258</c:v>
                </c:pt>
                <c:pt idx="12">
                  <c:v>45.434782608695649</c:v>
                </c:pt>
                <c:pt idx="13">
                  <c:v>43.260869565217391</c:v>
                </c:pt>
                <c:pt idx="14">
                  <c:v>41.195652173913047</c:v>
                </c:pt>
                <c:pt idx="15">
                  <c:v>40</c:v>
                </c:pt>
                <c:pt idx="16">
                  <c:v>39.021739130434781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DF-416A-A4FD-9A4F9DC341B7}"/>
            </c:ext>
          </c:extLst>
        </c:ser>
        <c:ser>
          <c:idx val="3"/>
          <c:order val="3"/>
          <c:tx>
            <c:v>Y4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Data!$DW$1:$DW$17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Data!$EA$1:$EA$17</c:f>
              <c:numCache>
                <c:formatCode>General</c:formatCode>
                <c:ptCount val="17"/>
                <c:pt idx="0">
                  <c:v>100</c:v>
                </c:pt>
                <c:pt idx="1">
                  <c:v>90.044800000000009</c:v>
                </c:pt>
                <c:pt idx="2">
                  <c:v>80.184333333333342</c:v>
                </c:pt>
                <c:pt idx="3">
                  <c:v>75.159666666666666</c:v>
                </c:pt>
                <c:pt idx="4">
                  <c:v>70.310666666666677</c:v>
                </c:pt>
                <c:pt idx="5">
                  <c:v>64.998000000000005</c:v>
                </c:pt>
                <c:pt idx="6">
                  <c:v>60.055666666666674</c:v>
                </c:pt>
                <c:pt idx="7">
                  <c:v>58.143666666666661</c:v>
                </c:pt>
                <c:pt idx="8">
                  <c:v>57.169666666666664</c:v>
                </c:pt>
                <c:pt idx="9">
                  <c:v>56.125999999999998</c:v>
                </c:pt>
                <c:pt idx="10">
                  <c:v>54.055666666666667</c:v>
                </c:pt>
                <c:pt idx="11">
                  <c:v>53.113666666666667</c:v>
                </c:pt>
                <c:pt idx="12">
                  <c:v>52.051666666666662</c:v>
                </c:pt>
                <c:pt idx="13">
                  <c:v>51.12433333333334</c:v>
                </c:pt>
                <c:pt idx="14">
                  <c:v>50.131333333333338</c:v>
                </c:pt>
                <c:pt idx="15">
                  <c:v>49.073666666666668</c:v>
                </c:pt>
                <c:pt idx="16">
                  <c:v>47.993333333333332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DF-416A-A4FD-9A4F9DC341B7}"/>
            </c:ext>
          </c:extLst>
        </c:ser>
        <c:ser>
          <c:idx val="4"/>
          <c:order val="4"/>
          <c:tx>
            <c:v>Y5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Data!$DW$1:$DW$17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Data!$EB$1:$EB$17</c:f>
              <c:numCache>
                <c:formatCode>General</c:formatCode>
                <c:ptCount val="17"/>
                <c:pt idx="0">
                  <c:v>100</c:v>
                </c:pt>
                <c:pt idx="1">
                  <c:v>85.188333333333333</c:v>
                </c:pt>
                <c:pt idx="2">
                  <c:v>73.890784982935159</c:v>
                </c:pt>
                <c:pt idx="3">
                  <c:v>68.430034129692828</c:v>
                </c:pt>
                <c:pt idx="4">
                  <c:v>63.822525597269617</c:v>
                </c:pt>
                <c:pt idx="5">
                  <c:v>59.385665529010232</c:v>
                </c:pt>
                <c:pt idx="6">
                  <c:v>55.631399317406135</c:v>
                </c:pt>
                <c:pt idx="7">
                  <c:v>54.410666666666664</c:v>
                </c:pt>
                <c:pt idx="8">
                  <c:v>53.474333333333334</c:v>
                </c:pt>
                <c:pt idx="9">
                  <c:v>52.247</c:v>
                </c:pt>
                <c:pt idx="10">
                  <c:v>51.165999999999997</c:v>
                </c:pt>
                <c:pt idx="11">
                  <c:v>50.309333333333328</c:v>
                </c:pt>
                <c:pt idx="12">
                  <c:v>49.117333333333335</c:v>
                </c:pt>
                <c:pt idx="13">
                  <c:v>48.083999999999996</c:v>
                </c:pt>
                <c:pt idx="14">
                  <c:v>47.153999999999996</c:v>
                </c:pt>
                <c:pt idx="15">
                  <c:v>46.152000000000001</c:v>
                </c:pt>
                <c:pt idx="16">
                  <c:v>45.324333333333335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DF-416A-A4FD-9A4F9DC34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297104"/>
        <c:axId val="458292944"/>
      </c:scatterChart>
      <c:valAx>
        <c:axId val="45829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8292944"/>
        <c:crosses val="autoZero"/>
        <c:crossBetween val="midCat"/>
      </c:valAx>
      <c:valAx>
        <c:axId val="45829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829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Y1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Data!$DW$20:$DW$36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Data!$DX$20:$DX$36</c:f>
              <c:numCache>
                <c:formatCode>General</c:formatCode>
                <c:ptCount val="17"/>
                <c:pt idx="0">
                  <c:v>100</c:v>
                </c:pt>
                <c:pt idx="1">
                  <c:v>93.208430913348934</c:v>
                </c:pt>
                <c:pt idx="2">
                  <c:v>88.52459016393442</c:v>
                </c:pt>
                <c:pt idx="3">
                  <c:v>85.245901639344268</c:v>
                </c:pt>
                <c:pt idx="4">
                  <c:v>81.03044496487118</c:v>
                </c:pt>
                <c:pt idx="5">
                  <c:v>75.878220140515225</c:v>
                </c:pt>
                <c:pt idx="6">
                  <c:v>70.725995316159242</c:v>
                </c:pt>
                <c:pt idx="7">
                  <c:v>65.339578454332553</c:v>
                </c:pt>
                <c:pt idx="8">
                  <c:v>62.060889929742387</c:v>
                </c:pt>
                <c:pt idx="9">
                  <c:v>55.035128805620602</c:v>
                </c:pt>
                <c:pt idx="10">
                  <c:v>51.522248243559723</c:v>
                </c:pt>
                <c:pt idx="11">
                  <c:v>47.775175644028103</c:v>
                </c:pt>
                <c:pt idx="12">
                  <c:v>44.964871194379391</c:v>
                </c:pt>
                <c:pt idx="13">
                  <c:v>43.559718969555036</c:v>
                </c:pt>
                <c:pt idx="14">
                  <c:v>41</c:v>
                </c:pt>
                <c:pt idx="15">
                  <c:v>38</c:v>
                </c:pt>
                <c:pt idx="16">
                  <c:v>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C8-4C05-BD5F-1DDCEFB38673}"/>
            </c:ext>
          </c:extLst>
        </c:ser>
        <c:ser>
          <c:idx val="1"/>
          <c:order val="1"/>
          <c:tx>
            <c:v>Y2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Data!$DW$20:$DW$36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Data!$DY$20:$DY$36</c:f>
              <c:numCache>
                <c:formatCode>General</c:formatCode>
                <c:ptCount val="17"/>
                <c:pt idx="0">
                  <c:v>100</c:v>
                </c:pt>
                <c:pt idx="1">
                  <c:v>97.669902912621367</c:v>
                </c:pt>
                <c:pt idx="2">
                  <c:v>92.427184466019412</c:v>
                </c:pt>
                <c:pt idx="3">
                  <c:v>89.611650485436883</c:v>
                </c:pt>
                <c:pt idx="4">
                  <c:v>85.825242718446603</c:v>
                </c:pt>
                <c:pt idx="5">
                  <c:v>81.650485436893206</c:v>
                </c:pt>
                <c:pt idx="6">
                  <c:v>76.893203883495147</c:v>
                </c:pt>
                <c:pt idx="7">
                  <c:v>71.844660194174764</c:v>
                </c:pt>
                <c:pt idx="8">
                  <c:v>69.320388349514559</c:v>
                </c:pt>
                <c:pt idx="9">
                  <c:v>62.23300970873786</c:v>
                </c:pt>
                <c:pt idx="10">
                  <c:v>58.155339805825243</c:v>
                </c:pt>
                <c:pt idx="11">
                  <c:v>54.951456310679617</c:v>
                </c:pt>
                <c:pt idx="12">
                  <c:v>50.582524271844662</c:v>
                </c:pt>
                <c:pt idx="13">
                  <c:v>48.737864077669904</c:v>
                </c:pt>
                <c:pt idx="14">
                  <c:v>46.699029126213595</c:v>
                </c:pt>
                <c:pt idx="15">
                  <c:v>45.145631067961169</c:v>
                </c:pt>
                <c:pt idx="16">
                  <c:v>43.980582524271846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C8-4C05-BD5F-1DDCEFB38673}"/>
            </c:ext>
          </c:extLst>
        </c:ser>
        <c:ser>
          <c:idx val="2"/>
          <c:order val="2"/>
          <c:tx>
            <c:v>Y3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Data!$DW$20:$DW$36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Data!$DZ$20:$DZ$36</c:f>
              <c:numCache>
                <c:formatCode>General</c:formatCode>
                <c:ptCount val="17"/>
                <c:pt idx="0">
                  <c:v>100</c:v>
                </c:pt>
                <c:pt idx="1">
                  <c:v>95.434782608695642</c:v>
                </c:pt>
                <c:pt idx="2">
                  <c:v>90.108695652173893</c:v>
                </c:pt>
                <c:pt idx="3">
                  <c:v>87.5</c:v>
                </c:pt>
                <c:pt idx="4">
                  <c:v>84.565217391304344</c:v>
                </c:pt>
                <c:pt idx="5">
                  <c:v>79.891304347826093</c:v>
                </c:pt>
                <c:pt idx="6">
                  <c:v>74.782608695652158</c:v>
                </c:pt>
                <c:pt idx="7">
                  <c:v>69.021739130434781</c:v>
                </c:pt>
                <c:pt idx="8">
                  <c:v>65.978260869565219</c:v>
                </c:pt>
                <c:pt idx="9">
                  <c:v>58.369565217391298</c:v>
                </c:pt>
                <c:pt idx="10">
                  <c:v>53.804347826086953</c:v>
                </c:pt>
                <c:pt idx="11">
                  <c:v>49.673913043478258</c:v>
                </c:pt>
                <c:pt idx="12">
                  <c:v>45.434782608695649</c:v>
                </c:pt>
                <c:pt idx="13">
                  <c:v>43.260869565217391</c:v>
                </c:pt>
                <c:pt idx="14">
                  <c:v>41.195652173913047</c:v>
                </c:pt>
                <c:pt idx="15">
                  <c:v>40</c:v>
                </c:pt>
                <c:pt idx="16">
                  <c:v>39.021739130434781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C8-4C05-BD5F-1DDCEFB38673}"/>
            </c:ext>
          </c:extLst>
        </c:ser>
        <c:ser>
          <c:idx val="3"/>
          <c:order val="3"/>
          <c:tx>
            <c:v>Y4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Data!$DW$20:$DW$36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Data!$EA$20:$EA$36</c:f>
              <c:numCache>
                <c:formatCode>General</c:formatCode>
                <c:ptCount val="17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75</c:v>
                </c:pt>
                <c:pt idx="4">
                  <c:v>70</c:v>
                </c:pt>
                <c:pt idx="5">
                  <c:v>65</c:v>
                </c:pt>
                <c:pt idx="6">
                  <c:v>60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54</c:v>
                </c:pt>
                <c:pt idx="11">
                  <c:v>53</c:v>
                </c:pt>
                <c:pt idx="12">
                  <c:v>52</c:v>
                </c:pt>
                <c:pt idx="13">
                  <c:v>51</c:v>
                </c:pt>
                <c:pt idx="14">
                  <c:v>50</c:v>
                </c:pt>
                <c:pt idx="15">
                  <c:v>49</c:v>
                </c:pt>
                <c:pt idx="16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1C8-4C05-BD5F-1DDCEFB38673}"/>
            </c:ext>
          </c:extLst>
        </c:ser>
        <c:ser>
          <c:idx val="4"/>
          <c:order val="4"/>
          <c:tx>
            <c:v>Y5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Data!$DW$20:$DW$36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Data!$EB$20:$EB$36</c:f>
              <c:numCache>
                <c:formatCode>General</c:formatCode>
                <c:ptCount val="17"/>
                <c:pt idx="0">
                  <c:v>100</c:v>
                </c:pt>
                <c:pt idx="1">
                  <c:v>85</c:v>
                </c:pt>
                <c:pt idx="2">
                  <c:v>73.890784982935159</c:v>
                </c:pt>
                <c:pt idx="3">
                  <c:v>68.430034129692828</c:v>
                </c:pt>
                <c:pt idx="4">
                  <c:v>63.822525597269617</c:v>
                </c:pt>
                <c:pt idx="5">
                  <c:v>59.385665529010232</c:v>
                </c:pt>
                <c:pt idx="6">
                  <c:v>55.631399317406135</c:v>
                </c:pt>
                <c:pt idx="7">
                  <c:v>54</c:v>
                </c:pt>
                <c:pt idx="8">
                  <c:v>53</c:v>
                </c:pt>
                <c:pt idx="9">
                  <c:v>52</c:v>
                </c:pt>
                <c:pt idx="10">
                  <c:v>51</c:v>
                </c:pt>
                <c:pt idx="11">
                  <c:v>50</c:v>
                </c:pt>
                <c:pt idx="12">
                  <c:v>49</c:v>
                </c:pt>
                <c:pt idx="13">
                  <c:v>48</c:v>
                </c:pt>
                <c:pt idx="14">
                  <c:v>47</c:v>
                </c:pt>
                <c:pt idx="15">
                  <c:v>46</c:v>
                </c:pt>
                <c:pt idx="16">
                  <c:v>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1C8-4C05-BD5F-1DDCEFB3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297104"/>
        <c:axId val="458297520"/>
      </c:scatterChart>
      <c:valAx>
        <c:axId val="45829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8297520"/>
        <c:crosses val="autoZero"/>
        <c:crossBetween val="midCat"/>
      </c:valAx>
      <c:valAx>
        <c:axId val="45829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829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Grafik!$DF$4:$DF$20</c:f>
              <c:numCache>
                <c:formatCode>0.00</c:formatCode>
                <c:ptCount val="17"/>
                <c:pt idx="0">
                  <c:v>73.203883495145632</c:v>
                </c:pt>
                <c:pt idx="1">
                  <c:v>72.564612326043743</c:v>
                </c:pt>
                <c:pt idx="2">
                  <c:v>71.008403361344534</c:v>
                </c:pt>
                <c:pt idx="3">
                  <c:v>70.097508125677138</c:v>
                </c:pt>
                <c:pt idx="4">
                  <c:v>68.778280542986423</c:v>
                </c:pt>
                <c:pt idx="5">
                  <c:v>67.181926278240184</c:v>
                </c:pt>
                <c:pt idx="6">
                  <c:v>65.151515151515156</c:v>
                </c:pt>
                <c:pt idx="7">
                  <c:v>62.702702702702709</c:v>
                </c:pt>
                <c:pt idx="8">
                  <c:v>61.344537815126046</c:v>
                </c:pt>
                <c:pt idx="9">
                  <c:v>56.942277691107648</c:v>
                </c:pt>
                <c:pt idx="10">
                  <c:v>53.923205342237068</c:v>
                </c:pt>
                <c:pt idx="11">
                  <c:v>51.236749116607768</c:v>
                </c:pt>
                <c:pt idx="12">
                  <c:v>47.024952015355083</c:v>
                </c:pt>
                <c:pt idx="13">
                  <c:v>45.019920318725106</c:v>
                </c:pt>
                <c:pt idx="14">
                  <c:v>42.619542619542614</c:v>
                </c:pt>
                <c:pt idx="15">
                  <c:v>40.645161290322584</c:v>
                </c:pt>
                <c:pt idx="16">
                  <c:v>39.072847682119203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8-4692-AF73-594457E63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607487"/>
        <c:axId val="939611231"/>
      </c:scatterChart>
      <c:valAx>
        <c:axId val="939607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</a:t>
                </a:r>
                <a:r>
                  <a:rPr lang="id-ID" baseline="0"/>
                  <a:t> (jam)</a:t>
                </a:r>
                <a:endParaRPr lang="id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39611231"/>
        <c:crosses val="autoZero"/>
        <c:crossBetween val="midCat"/>
      </c:valAx>
      <c:valAx>
        <c:axId val="939611231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39607487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Grafik!$DG$4:$DG$20</c:f>
              <c:numCache>
                <c:formatCode>0.00</c:formatCode>
                <c:ptCount val="17"/>
                <c:pt idx="0">
                  <c:v>73.425196850393704</c:v>
                </c:pt>
                <c:pt idx="1">
                  <c:v>72.153964809068569</c:v>
                </c:pt>
                <c:pt idx="2">
                  <c:v>70.508059230834988</c:v>
                </c:pt>
                <c:pt idx="3">
                  <c:v>69.628796400449943</c:v>
                </c:pt>
                <c:pt idx="4">
                  <c:v>68.574782907920579</c:v>
                </c:pt>
                <c:pt idx="5">
                  <c:v>66.736300819540418</c:v>
                </c:pt>
                <c:pt idx="6">
                  <c:v>64.463926020875292</c:v>
                </c:pt>
                <c:pt idx="7">
                  <c:v>61.497922995845997</c:v>
                </c:pt>
                <c:pt idx="8">
                  <c:v>59.72187990504483</c:v>
                </c:pt>
                <c:pt idx="9">
                  <c:v>54.471473188756434</c:v>
                </c:pt>
                <c:pt idx="10">
                  <c:v>50.608446671438791</c:v>
                </c:pt>
                <c:pt idx="11">
                  <c:v>46.501490377160188</c:v>
                </c:pt>
                <c:pt idx="12">
                  <c:v>41.510002637230158</c:v>
                </c:pt>
                <c:pt idx="13">
                  <c:v>38.570806789854792</c:v>
                </c:pt>
                <c:pt idx="14">
                  <c:v>35.491243014148296</c:v>
                </c:pt>
                <c:pt idx="15">
                  <c:v>33.562992125984259</c:v>
                </c:pt>
                <c:pt idx="16">
                  <c:v>31.897440396552113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47-4D57-93C6-C5B83AA1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490895"/>
        <c:axId val="836489231"/>
      </c:scatterChart>
      <c:valAx>
        <c:axId val="8364908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 (jam)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36489231"/>
        <c:crosses val="autoZero"/>
        <c:crossBetween val="midCat"/>
      </c:valAx>
      <c:valAx>
        <c:axId val="83648923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36490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Grafik!$DH$4:$DH$20</c:f>
              <c:numCache>
                <c:formatCode>0.00</c:formatCode>
                <c:ptCount val="17"/>
                <c:pt idx="0">
                  <c:v>73.852295409181636</c:v>
                </c:pt>
                <c:pt idx="1">
                  <c:v>71.947060652564218</c:v>
                </c:pt>
                <c:pt idx="2">
                  <c:v>70.462778147408883</c:v>
                </c:pt>
                <c:pt idx="3">
                  <c:v>69.326731153078455</c:v>
                </c:pt>
                <c:pt idx="4">
                  <c:v>67.731011964510273</c:v>
                </c:pt>
                <c:pt idx="5">
                  <c:v>65.5399078386437</c:v>
                </c:pt>
                <c:pt idx="6">
                  <c:v>63.029569999074688</c:v>
                </c:pt>
                <c:pt idx="7">
                  <c:v>59.98182845777977</c:v>
                </c:pt>
                <c:pt idx="8">
                  <c:v>57.867660904605877</c:v>
                </c:pt>
                <c:pt idx="9">
                  <c:v>52.4890644243428</c:v>
                </c:pt>
                <c:pt idx="10">
                  <c:v>49.249682453275263</c:v>
                </c:pt>
                <c:pt idx="11">
                  <c:v>45.269265390787048</c:v>
                </c:pt>
                <c:pt idx="12">
                  <c:v>41.848594477711238</c:v>
                </c:pt>
                <c:pt idx="13">
                  <c:v>39.972742686669662</c:v>
                </c:pt>
                <c:pt idx="14">
                  <c:v>36.674566876998952</c:v>
                </c:pt>
                <c:pt idx="15">
                  <c:v>31.349231803144395</c:v>
                </c:pt>
                <c:pt idx="16">
                  <c:v>27.403785355049244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9C-4B95-9A8B-73BA3D037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78127"/>
        <c:axId val="914874383"/>
      </c:scatterChart>
      <c:valAx>
        <c:axId val="914878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 (jam)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4874383"/>
        <c:crosses val="autoZero"/>
        <c:crossBetween val="midCat"/>
      </c:valAx>
      <c:valAx>
        <c:axId val="914874383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487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Grafik!$DI$4:$DI$20</c:f>
              <c:numCache>
                <c:formatCode>0.00</c:formatCode>
                <c:ptCount val="17"/>
                <c:pt idx="0">
                  <c:v>73.558648111332005</c:v>
                </c:pt>
                <c:pt idx="1">
                  <c:v>70.635337200295865</c:v>
                </c:pt>
                <c:pt idx="2">
                  <c:v>67.024291667115364</c:v>
                </c:pt>
                <c:pt idx="3">
                  <c:v>64.81975897267418</c:v>
                </c:pt>
                <c:pt idx="4">
                  <c:v>62.393541204746569</c:v>
                </c:pt>
                <c:pt idx="5">
                  <c:v>59.319745394215218</c:v>
                </c:pt>
                <c:pt idx="6">
                  <c:v>55.971928451934048</c:v>
                </c:pt>
                <c:pt idx="7">
                  <c:v>54.524106571650698</c:v>
                </c:pt>
                <c:pt idx="8">
                  <c:v>53.749333465879936</c:v>
                </c:pt>
                <c:pt idx="9">
                  <c:v>52.889299275437416</c:v>
                </c:pt>
                <c:pt idx="10">
                  <c:v>51.084958304708131</c:v>
                </c:pt>
                <c:pt idx="11">
                  <c:v>50.217423220637514</c:v>
                </c:pt>
                <c:pt idx="12">
                  <c:v>49.201719018920961</c:v>
                </c:pt>
                <c:pt idx="13">
                  <c:v>48.280299879376436</c:v>
                </c:pt>
                <c:pt idx="14">
                  <c:v>47.255837556016878</c:v>
                </c:pt>
                <c:pt idx="15">
                  <c:v>46.119062045493529</c:v>
                </c:pt>
                <c:pt idx="16">
                  <c:v>44.906198315040989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3-4121-9805-04BBDD241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278239"/>
        <c:axId val="937278655"/>
      </c:scatterChart>
      <c:valAx>
        <c:axId val="9372782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 (jam)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37278655"/>
        <c:crosses val="autoZero"/>
        <c:crossBetween val="midCat"/>
      </c:valAx>
      <c:valAx>
        <c:axId val="937278655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37278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Grafik!$DJ$4:$DJ$20</c:f>
              <c:numCache>
                <c:formatCode>0.00</c:formatCode>
                <c:ptCount val="17"/>
                <c:pt idx="0">
                  <c:v>73.622047244094489</c:v>
                </c:pt>
                <c:pt idx="1">
                  <c:v>69.035721531619544</c:v>
                </c:pt>
                <c:pt idx="2">
                  <c:v>64.301431143277995</c:v>
                </c:pt>
                <c:pt idx="3">
                  <c:v>61.452667543739082</c:v>
                </c:pt>
                <c:pt idx="4">
                  <c:v>58.669838730051794</c:v>
                </c:pt>
                <c:pt idx="5">
                  <c:v>55.581953117929231</c:v>
                </c:pt>
                <c:pt idx="6">
                  <c:v>52.58441621177721</c:v>
                </c:pt>
                <c:pt idx="7">
                  <c:v>51.520622017915287</c:v>
                </c:pt>
                <c:pt idx="8">
                  <c:v>50.671750143235997</c:v>
                </c:pt>
                <c:pt idx="9">
                  <c:v>49.512981116799999</c:v>
                </c:pt>
                <c:pt idx="10">
                  <c:v>48.446326162089065</c:v>
                </c:pt>
                <c:pt idx="11">
                  <c:v>47.568470881667729</c:v>
                </c:pt>
                <c:pt idx="12">
                  <c:v>46.29604059142968</c:v>
                </c:pt>
                <c:pt idx="13">
                  <c:v>45.14193337512372</c:v>
                </c:pt>
                <c:pt idx="14">
                  <c:v>44.059989065815181</c:v>
                </c:pt>
                <c:pt idx="15">
                  <c:v>42.845482848185327</c:v>
                </c:pt>
                <c:pt idx="16">
                  <c:v>41.801785451731945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4E-426B-9096-4D39D79ED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617071"/>
        <c:axId val="839617487"/>
      </c:scatterChart>
      <c:valAx>
        <c:axId val="839617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 (jam)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39617487"/>
        <c:crosses val="autoZero"/>
        <c:crossBetween val="midCat"/>
      </c:valAx>
      <c:valAx>
        <c:axId val="839617487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39617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55°C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Grafik!$DF$4:$DF$20</c:f>
              <c:numCache>
                <c:formatCode>0.00</c:formatCode>
                <c:ptCount val="17"/>
                <c:pt idx="0">
                  <c:v>73.203883495145632</c:v>
                </c:pt>
                <c:pt idx="1">
                  <c:v>72.564612326043743</c:v>
                </c:pt>
                <c:pt idx="2">
                  <c:v>71.008403361344534</c:v>
                </c:pt>
                <c:pt idx="3">
                  <c:v>70.097508125677138</c:v>
                </c:pt>
                <c:pt idx="4">
                  <c:v>68.778280542986423</c:v>
                </c:pt>
                <c:pt idx="5">
                  <c:v>67.181926278240184</c:v>
                </c:pt>
                <c:pt idx="6">
                  <c:v>65.151515151515156</c:v>
                </c:pt>
                <c:pt idx="7">
                  <c:v>62.702702702702709</c:v>
                </c:pt>
                <c:pt idx="8">
                  <c:v>61.344537815126046</c:v>
                </c:pt>
                <c:pt idx="9">
                  <c:v>56.942277691107648</c:v>
                </c:pt>
                <c:pt idx="10">
                  <c:v>53.923205342237068</c:v>
                </c:pt>
                <c:pt idx="11">
                  <c:v>51.236749116607768</c:v>
                </c:pt>
                <c:pt idx="12">
                  <c:v>47.024952015355083</c:v>
                </c:pt>
                <c:pt idx="13">
                  <c:v>45.019920318725106</c:v>
                </c:pt>
                <c:pt idx="14">
                  <c:v>42.619542619542614</c:v>
                </c:pt>
                <c:pt idx="15">
                  <c:v>40.645161290322584</c:v>
                </c:pt>
                <c:pt idx="16">
                  <c:v>39.072847682119203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88-4FAC-9377-AF048D07A181}"/>
            </c:ext>
          </c:extLst>
        </c:ser>
        <c:ser>
          <c:idx val="1"/>
          <c:order val="1"/>
          <c:tx>
            <c:v>60°C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Grafik!$DG$4:$DG$20</c:f>
              <c:numCache>
                <c:formatCode>0.00</c:formatCode>
                <c:ptCount val="17"/>
                <c:pt idx="0">
                  <c:v>73.425196850393704</c:v>
                </c:pt>
                <c:pt idx="1">
                  <c:v>72.153964809068569</c:v>
                </c:pt>
                <c:pt idx="2">
                  <c:v>70.508059230834988</c:v>
                </c:pt>
                <c:pt idx="3">
                  <c:v>69.628796400449943</c:v>
                </c:pt>
                <c:pt idx="4">
                  <c:v>68.574782907920579</c:v>
                </c:pt>
                <c:pt idx="5">
                  <c:v>66.736300819540418</c:v>
                </c:pt>
                <c:pt idx="6">
                  <c:v>64.463926020875292</c:v>
                </c:pt>
                <c:pt idx="7">
                  <c:v>61.497922995845997</c:v>
                </c:pt>
                <c:pt idx="8">
                  <c:v>59.72187990504483</c:v>
                </c:pt>
                <c:pt idx="9">
                  <c:v>54.471473188756434</c:v>
                </c:pt>
                <c:pt idx="10">
                  <c:v>50.608446671438791</c:v>
                </c:pt>
                <c:pt idx="11">
                  <c:v>46.501490377160188</c:v>
                </c:pt>
                <c:pt idx="12">
                  <c:v>41.510002637230158</c:v>
                </c:pt>
                <c:pt idx="13">
                  <c:v>38.570806789854792</c:v>
                </c:pt>
                <c:pt idx="14">
                  <c:v>35.491243014148296</c:v>
                </c:pt>
                <c:pt idx="15">
                  <c:v>33.562992125984259</c:v>
                </c:pt>
                <c:pt idx="16">
                  <c:v>31.897440396552113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88-4FAC-9377-AF048D07A181}"/>
            </c:ext>
          </c:extLst>
        </c:ser>
        <c:ser>
          <c:idx val="2"/>
          <c:order val="2"/>
          <c:tx>
            <c:v>65°C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Grafik!$DH$4:$DH$20</c:f>
              <c:numCache>
                <c:formatCode>0.00</c:formatCode>
                <c:ptCount val="17"/>
                <c:pt idx="0">
                  <c:v>73.852295409181636</c:v>
                </c:pt>
                <c:pt idx="1">
                  <c:v>71.947060652564218</c:v>
                </c:pt>
                <c:pt idx="2">
                  <c:v>70.462778147408883</c:v>
                </c:pt>
                <c:pt idx="3">
                  <c:v>69.326731153078455</c:v>
                </c:pt>
                <c:pt idx="4">
                  <c:v>67.731011964510273</c:v>
                </c:pt>
                <c:pt idx="5">
                  <c:v>65.5399078386437</c:v>
                </c:pt>
                <c:pt idx="6">
                  <c:v>63.029569999074688</c:v>
                </c:pt>
                <c:pt idx="7">
                  <c:v>59.98182845777977</c:v>
                </c:pt>
                <c:pt idx="8">
                  <c:v>57.867660904605877</c:v>
                </c:pt>
                <c:pt idx="9">
                  <c:v>52.4890644243428</c:v>
                </c:pt>
                <c:pt idx="10">
                  <c:v>49.249682453275263</c:v>
                </c:pt>
                <c:pt idx="11">
                  <c:v>45.269265390787048</c:v>
                </c:pt>
                <c:pt idx="12">
                  <c:v>41.848594477711238</c:v>
                </c:pt>
                <c:pt idx="13">
                  <c:v>39.972742686669662</c:v>
                </c:pt>
                <c:pt idx="14">
                  <c:v>36.674566876998952</c:v>
                </c:pt>
                <c:pt idx="15">
                  <c:v>31.349231803144395</c:v>
                </c:pt>
                <c:pt idx="16">
                  <c:v>27.403785355049244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88-4FAC-9377-AF048D07A181}"/>
            </c:ext>
          </c:extLst>
        </c:ser>
        <c:ser>
          <c:idx val="3"/>
          <c:order val="3"/>
          <c:tx>
            <c:v>70°C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Grafik!$DI$4:$DI$20</c:f>
              <c:numCache>
                <c:formatCode>0.00</c:formatCode>
                <c:ptCount val="17"/>
                <c:pt idx="0">
                  <c:v>73.558648111332005</c:v>
                </c:pt>
                <c:pt idx="1">
                  <c:v>70.635337200295865</c:v>
                </c:pt>
                <c:pt idx="2">
                  <c:v>67.024291667115364</c:v>
                </c:pt>
                <c:pt idx="3">
                  <c:v>64.81975897267418</c:v>
                </c:pt>
                <c:pt idx="4">
                  <c:v>62.393541204746569</c:v>
                </c:pt>
                <c:pt idx="5">
                  <c:v>59.319745394215218</c:v>
                </c:pt>
                <c:pt idx="6">
                  <c:v>55.971928451934048</c:v>
                </c:pt>
                <c:pt idx="7">
                  <c:v>54.524106571650698</c:v>
                </c:pt>
                <c:pt idx="8">
                  <c:v>53.749333465879936</c:v>
                </c:pt>
                <c:pt idx="9">
                  <c:v>52.889299275437416</c:v>
                </c:pt>
                <c:pt idx="10">
                  <c:v>51.084958304708131</c:v>
                </c:pt>
                <c:pt idx="11">
                  <c:v>50.217423220637514</c:v>
                </c:pt>
                <c:pt idx="12">
                  <c:v>49.201719018920961</c:v>
                </c:pt>
                <c:pt idx="13">
                  <c:v>48.280299879376436</c:v>
                </c:pt>
                <c:pt idx="14">
                  <c:v>47.255837556016878</c:v>
                </c:pt>
                <c:pt idx="15">
                  <c:v>46.119062045493529</c:v>
                </c:pt>
                <c:pt idx="16">
                  <c:v>44.906198315040989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88-4FAC-9377-AF048D07A181}"/>
            </c:ext>
          </c:extLst>
        </c:ser>
        <c:ser>
          <c:idx val="4"/>
          <c:order val="4"/>
          <c:tx>
            <c:v>75°C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Grafik!$DE$4:$DE$20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xVal>
          <c:yVal>
            <c:numRef>
              <c:f>Grafik!$DJ$4:$DJ$20</c:f>
              <c:numCache>
                <c:formatCode>0.00</c:formatCode>
                <c:ptCount val="17"/>
                <c:pt idx="0">
                  <c:v>73.622047244094489</c:v>
                </c:pt>
                <c:pt idx="1">
                  <c:v>69.035721531619544</c:v>
                </c:pt>
                <c:pt idx="2">
                  <c:v>64.301431143277995</c:v>
                </c:pt>
                <c:pt idx="3">
                  <c:v>61.452667543739082</c:v>
                </c:pt>
                <c:pt idx="4">
                  <c:v>58.669838730051794</c:v>
                </c:pt>
                <c:pt idx="5">
                  <c:v>55.581953117929231</c:v>
                </c:pt>
                <c:pt idx="6">
                  <c:v>52.58441621177721</c:v>
                </c:pt>
                <c:pt idx="7">
                  <c:v>51.520622017915287</c:v>
                </c:pt>
                <c:pt idx="8">
                  <c:v>50.671750143235997</c:v>
                </c:pt>
                <c:pt idx="9">
                  <c:v>49.512981116799999</c:v>
                </c:pt>
                <c:pt idx="10">
                  <c:v>48.446326162089065</c:v>
                </c:pt>
                <c:pt idx="11">
                  <c:v>47.568470881667729</c:v>
                </c:pt>
                <c:pt idx="12">
                  <c:v>46.29604059142968</c:v>
                </c:pt>
                <c:pt idx="13">
                  <c:v>45.14193337512372</c:v>
                </c:pt>
                <c:pt idx="14">
                  <c:v>44.059989065815181</c:v>
                </c:pt>
                <c:pt idx="15">
                  <c:v>42.845482848185327</c:v>
                </c:pt>
                <c:pt idx="16">
                  <c:v>41.801785451731945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88-4FAC-9377-AF048D07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886607"/>
        <c:axId val="918888271"/>
      </c:scatterChart>
      <c:valAx>
        <c:axId val="91888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Waktu (jam)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8888271"/>
        <c:crosses val="autoZero"/>
        <c:crossBetween val="midCat"/>
      </c:valAx>
      <c:valAx>
        <c:axId val="91888827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Kadar</a:t>
                </a:r>
                <a:r>
                  <a:rPr lang="id-ID" baseline="0"/>
                  <a:t> Air (%)</a:t>
                </a:r>
                <a:endParaRPr lang="id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8886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Hasil</a:t>
            </a:r>
            <a:r>
              <a:rPr lang="id-ID" baseline="0"/>
              <a:t> Uji Organoleptik Ikan Nila Asap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Grafik!$FO$2</c:f>
              <c:strCache>
                <c:ptCount val="1"/>
                <c:pt idx="0">
                  <c:v>Kenampakan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Grafik!$FQ$1:$FU$1</c:f>
              <c:strCache>
                <c:ptCount val="5"/>
                <c:pt idx="0">
                  <c:v>55°C</c:v>
                </c:pt>
                <c:pt idx="1">
                  <c:v>60°C</c:v>
                </c:pt>
                <c:pt idx="2">
                  <c:v>65°C</c:v>
                </c:pt>
                <c:pt idx="3">
                  <c:v>70°C</c:v>
                </c:pt>
                <c:pt idx="4">
                  <c:v>75°C</c:v>
                </c:pt>
              </c:strCache>
            </c:strRef>
          </c:cat>
          <c:val>
            <c:numRef>
              <c:f>Grafik!$FQ$2:$FU$2</c:f>
              <c:numCache>
                <c:formatCode>General</c:formatCode>
                <c:ptCount val="5"/>
                <c:pt idx="0">
                  <c:v>7.6</c:v>
                </c:pt>
                <c:pt idx="1">
                  <c:v>8.1</c:v>
                </c:pt>
                <c:pt idx="2">
                  <c:v>8.3000000000000007</c:v>
                </c:pt>
                <c:pt idx="3">
                  <c:v>8.4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E66-9B95-070E94882E7F}"/>
            </c:ext>
          </c:extLst>
        </c:ser>
        <c:ser>
          <c:idx val="2"/>
          <c:order val="1"/>
          <c:tx>
            <c:strRef>
              <c:f>Grafik!$FO$3</c:f>
              <c:strCache>
                <c:ptCount val="1"/>
                <c:pt idx="0">
                  <c:v>Bau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Grafik!$FQ$1:$FU$1</c:f>
              <c:strCache>
                <c:ptCount val="5"/>
                <c:pt idx="0">
                  <c:v>55°C</c:v>
                </c:pt>
                <c:pt idx="1">
                  <c:v>60°C</c:v>
                </c:pt>
                <c:pt idx="2">
                  <c:v>65°C</c:v>
                </c:pt>
                <c:pt idx="3">
                  <c:v>70°C</c:v>
                </c:pt>
                <c:pt idx="4">
                  <c:v>75°C</c:v>
                </c:pt>
              </c:strCache>
            </c:strRef>
          </c:cat>
          <c:val>
            <c:numRef>
              <c:f>Grafik!$FQ$3:$FU$3</c:f>
              <c:numCache>
                <c:formatCode>General</c:formatCode>
                <c:ptCount val="5"/>
                <c:pt idx="0">
                  <c:v>7.3</c:v>
                </c:pt>
                <c:pt idx="1">
                  <c:v>7.3</c:v>
                </c:pt>
                <c:pt idx="2">
                  <c:v>7.7</c:v>
                </c:pt>
                <c:pt idx="3">
                  <c:v>7.7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A-4E66-9B95-070E94882E7F}"/>
            </c:ext>
          </c:extLst>
        </c:ser>
        <c:ser>
          <c:idx val="3"/>
          <c:order val="2"/>
          <c:tx>
            <c:strRef>
              <c:f>Grafik!$FO$4</c:f>
              <c:strCache>
                <c:ptCount val="1"/>
                <c:pt idx="0">
                  <c:v>Rasa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Grafik!$FQ$1:$FU$1</c:f>
              <c:strCache>
                <c:ptCount val="5"/>
                <c:pt idx="0">
                  <c:v>55°C</c:v>
                </c:pt>
                <c:pt idx="1">
                  <c:v>60°C</c:v>
                </c:pt>
                <c:pt idx="2">
                  <c:v>65°C</c:v>
                </c:pt>
                <c:pt idx="3">
                  <c:v>70°C</c:v>
                </c:pt>
                <c:pt idx="4">
                  <c:v>75°C</c:v>
                </c:pt>
              </c:strCache>
            </c:strRef>
          </c:cat>
          <c:val>
            <c:numRef>
              <c:f>Grafik!$FQ$4:$FU$4</c:f>
              <c:numCache>
                <c:formatCode>General</c:formatCode>
                <c:ptCount val="5"/>
                <c:pt idx="0">
                  <c:v>7.4</c:v>
                </c:pt>
                <c:pt idx="1">
                  <c:v>7.4</c:v>
                </c:pt>
                <c:pt idx="2">
                  <c:v>7.6</c:v>
                </c:pt>
                <c:pt idx="3">
                  <c:v>7.7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A-4E66-9B95-070E94882E7F}"/>
            </c:ext>
          </c:extLst>
        </c:ser>
        <c:ser>
          <c:idx val="4"/>
          <c:order val="3"/>
          <c:tx>
            <c:strRef>
              <c:f>Grafik!$FO$5</c:f>
              <c:strCache>
                <c:ptCount val="1"/>
                <c:pt idx="0">
                  <c:v>Tekstur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Grafik!$FQ$1:$FU$1</c:f>
              <c:strCache>
                <c:ptCount val="5"/>
                <c:pt idx="0">
                  <c:v>55°C</c:v>
                </c:pt>
                <c:pt idx="1">
                  <c:v>60°C</c:v>
                </c:pt>
                <c:pt idx="2">
                  <c:v>65°C</c:v>
                </c:pt>
                <c:pt idx="3">
                  <c:v>70°C</c:v>
                </c:pt>
                <c:pt idx="4">
                  <c:v>75°C</c:v>
                </c:pt>
              </c:strCache>
            </c:strRef>
          </c:cat>
          <c:val>
            <c:numRef>
              <c:f>Grafik!$FQ$5:$FU$5</c:f>
              <c:numCache>
                <c:formatCode>General</c:formatCode>
                <c:ptCount val="5"/>
                <c:pt idx="0">
                  <c:v>6.8</c:v>
                </c:pt>
                <c:pt idx="1">
                  <c:v>7.3</c:v>
                </c:pt>
                <c:pt idx="2">
                  <c:v>7.8</c:v>
                </c:pt>
                <c:pt idx="3">
                  <c:v>6.5</c:v>
                </c:pt>
                <c:pt idx="4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2A-4E66-9B95-070E94882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415696"/>
        <c:axId val="686706976"/>
      </c:barChart>
      <c:catAx>
        <c:axId val="68441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i="1"/>
                  <a:t>Set Point</a:t>
                </a:r>
                <a:r>
                  <a:rPr lang="id-ID" i="1" baseline="0"/>
                  <a:t> </a:t>
                </a:r>
                <a:r>
                  <a:rPr lang="id-ID" i="0" baseline="0"/>
                  <a:t>Temperatur Pengasapan</a:t>
                </a:r>
                <a:endParaRPr lang="id-ID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6706976"/>
        <c:crosses val="autoZero"/>
        <c:auto val="1"/>
        <c:lblAlgn val="ctr"/>
        <c:lblOffset val="100"/>
        <c:tickMarkSkip val="5"/>
        <c:noMultiLvlLbl val="0"/>
      </c:catAx>
      <c:valAx>
        <c:axId val="68670697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Skala Penilaian Organoleptik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44156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238125</xdr:colOff>
      <xdr:row>0</xdr:row>
      <xdr:rowOff>80962</xdr:rowOff>
    </xdr:from>
    <xdr:to>
      <xdr:col>125</xdr:col>
      <xdr:colOff>104775</xdr:colOff>
      <xdr:row>11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105</xdr:col>
      <xdr:colOff>85725</xdr:colOff>
      <xdr:row>17</xdr:row>
      <xdr:rowOff>52387</xdr:rowOff>
    </xdr:from>
    <xdr:to>
      <xdr:col>123</xdr:col>
      <xdr:colOff>200025</xdr:colOff>
      <xdr:row>28</xdr:row>
      <xdr:rowOff>71437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116</xdr:col>
      <xdr:colOff>47625</xdr:colOff>
      <xdr:row>1</xdr:row>
      <xdr:rowOff>1587</xdr:rowOff>
    </xdr:from>
    <xdr:to>
      <xdr:col>134</xdr:col>
      <xdr:colOff>47625</xdr:colOff>
      <xdr:row>11</xdr:row>
      <xdr:rowOff>204787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116</xdr:col>
      <xdr:colOff>15875</xdr:colOff>
      <xdr:row>12</xdr:row>
      <xdr:rowOff>160337</xdr:rowOff>
    </xdr:from>
    <xdr:to>
      <xdr:col>134</xdr:col>
      <xdr:colOff>15875</xdr:colOff>
      <xdr:row>23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116</xdr:col>
      <xdr:colOff>15875</xdr:colOff>
      <xdr:row>23</xdr:row>
      <xdr:rowOff>207962</xdr:rowOff>
    </xdr:from>
    <xdr:to>
      <xdr:col>134</xdr:col>
      <xdr:colOff>15875</xdr:colOff>
      <xdr:row>34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134</xdr:col>
      <xdr:colOff>238125</xdr:colOff>
      <xdr:row>1</xdr:row>
      <xdr:rowOff>17462</xdr:rowOff>
    </xdr:from>
    <xdr:to>
      <xdr:col>152</xdr:col>
      <xdr:colOff>238125</xdr:colOff>
      <xdr:row>11</xdr:row>
      <xdr:rowOff>220662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135</xdr:col>
      <xdr:colOff>15875</xdr:colOff>
      <xdr:row>12</xdr:row>
      <xdr:rowOff>192087</xdr:rowOff>
    </xdr:from>
    <xdr:to>
      <xdr:col>153</xdr:col>
      <xdr:colOff>15875</xdr:colOff>
      <xdr:row>23</xdr:row>
      <xdr:rowOff>141287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135</xdr:col>
      <xdr:colOff>47625</xdr:colOff>
      <xdr:row>24</xdr:row>
      <xdr:rowOff>33337</xdr:rowOff>
    </xdr:from>
    <xdr:to>
      <xdr:col>153</xdr:col>
      <xdr:colOff>47625</xdr:colOff>
      <xdr:row>34</xdr:row>
      <xdr:rowOff>236537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170</xdr:col>
      <xdr:colOff>761999</xdr:colOff>
      <xdr:row>8</xdr:row>
      <xdr:rowOff>25400</xdr:rowOff>
    </xdr:from>
    <xdr:to>
      <xdr:col>182</xdr:col>
      <xdr:colOff>137582</xdr:colOff>
      <xdr:row>19</xdr:row>
      <xdr:rowOff>91016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</cdr:x>
      <cdr:y>0.32639</cdr:y>
    </cdr:from>
    <cdr:to>
      <cdr:x>0.96528</cdr:x>
      <cdr:y>0.32639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571501" y="895350"/>
          <a:ext cx="3841750" cy="0"/>
        </a:xfrm>
        <a:prstGeom xmlns:a="http://schemas.openxmlformats.org/drawingml/2006/main" prst="line">
          <a:avLst/>
        </a:prstGeom>
        <a:ln xmlns:a="http://schemas.openxmlformats.org/drawingml/2006/main" w="254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6"/>
  <sheetViews>
    <sheetView view="pageBreakPreview" zoomScaleNormal="100" zoomScaleSheetLayoutView="100" workbookViewId="0">
      <selection activeCell="M250" sqref="M250"/>
    </sheetView>
  </sheetViews>
  <sheetFormatPr defaultColWidth="3.7109375" defaultRowHeight="20.100000000000001" customHeight="1" x14ac:dyDescent="0.25"/>
  <cols>
    <col min="1" max="16384" width="3.7109375" style="1"/>
  </cols>
  <sheetData>
    <row r="1" spans="2:36" ht="20.100000000000001" customHeight="1" x14ac:dyDescent="0.25">
      <c r="B1" s="1" t="s">
        <v>1</v>
      </c>
      <c r="P1" s="82">
        <v>60</v>
      </c>
      <c r="Q1" s="82"/>
      <c r="S1" s="46" t="s">
        <v>20</v>
      </c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2:36" ht="20.100000000000001" customHeight="1" x14ac:dyDescent="0.25">
      <c r="S2" s="46" t="s">
        <v>21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2:36" ht="20.100000000000001" customHeight="1" x14ac:dyDescent="0.25">
      <c r="B3" s="72" t="s">
        <v>2</v>
      </c>
      <c r="C3" s="72"/>
      <c r="D3" s="72" t="s">
        <v>4</v>
      </c>
      <c r="E3" s="72"/>
      <c r="F3" s="72"/>
      <c r="G3" s="73" t="s">
        <v>6</v>
      </c>
      <c r="H3" s="73"/>
      <c r="I3" s="73"/>
      <c r="J3" s="73"/>
      <c r="K3" s="73"/>
      <c r="L3" s="73"/>
      <c r="M3" s="72" t="s">
        <v>12</v>
      </c>
      <c r="N3" s="72"/>
      <c r="O3" s="72"/>
      <c r="P3" s="72"/>
    </row>
    <row r="4" spans="2:36" ht="20.100000000000001" customHeight="1" x14ac:dyDescent="0.25">
      <c r="B4" s="70" t="s">
        <v>3</v>
      </c>
      <c r="C4" s="70"/>
      <c r="D4" s="70" t="s">
        <v>5</v>
      </c>
      <c r="E4" s="70"/>
      <c r="F4" s="70"/>
      <c r="G4" s="70" t="s">
        <v>7</v>
      </c>
      <c r="H4" s="70"/>
      <c r="I4" s="70" t="s">
        <v>9</v>
      </c>
      <c r="J4" s="70"/>
      <c r="K4" s="70"/>
      <c r="L4" s="70"/>
      <c r="M4" s="46" t="s">
        <v>94</v>
      </c>
      <c r="N4" s="46"/>
      <c r="O4" s="46"/>
      <c r="P4" s="46"/>
      <c r="S4" s="1" t="s">
        <v>22</v>
      </c>
      <c r="T4" s="1" t="s">
        <v>23</v>
      </c>
    </row>
    <row r="5" spans="2:36" ht="20.100000000000001" customHeight="1" x14ac:dyDescent="0.25">
      <c r="B5" s="58"/>
      <c r="C5" s="58"/>
      <c r="D5" s="58"/>
      <c r="E5" s="58"/>
      <c r="F5" s="58"/>
      <c r="G5" s="58" t="s">
        <v>8</v>
      </c>
      <c r="H5" s="58"/>
      <c r="I5" s="58" t="s">
        <v>10</v>
      </c>
      <c r="J5" s="58"/>
      <c r="K5" s="58"/>
      <c r="L5" s="58"/>
      <c r="M5" s="58" t="s">
        <v>10</v>
      </c>
      <c r="N5" s="58"/>
      <c r="O5" s="58"/>
      <c r="P5" s="58"/>
      <c r="T5" s="1" t="s">
        <v>24</v>
      </c>
    </row>
    <row r="6" spans="2:36" ht="20.100000000000001" customHeight="1" x14ac:dyDescent="0.25">
      <c r="B6" s="72">
        <v>0</v>
      </c>
      <c r="C6" s="72"/>
      <c r="D6" s="74">
        <v>3</v>
      </c>
      <c r="E6" s="74"/>
      <c r="F6" s="74"/>
      <c r="G6" s="75">
        <v>30</v>
      </c>
      <c r="H6" s="75"/>
      <c r="I6" s="74">
        <v>50.5</v>
      </c>
      <c r="J6" s="74"/>
      <c r="K6" s="74"/>
      <c r="L6" s="74"/>
      <c r="M6" s="72">
        <v>84</v>
      </c>
      <c r="N6" s="72"/>
      <c r="O6" s="72"/>
      <c r="P6" s="72"/>
      <c r="T6" s="46" t="s">
        <v>25</v>
      </c>
      <c r="U6" s="46"/>
      <c r="V6" s="46"/>
      <c r="W6" s="81" t="s">
        <v>27</v>
      </c>
      <c r="X6" s="81"/>
      <c r="Y6" s="81"/>
      <c r="Z6" s="81"/>
      <c r="AA6" s="81"/>
      <c r="AB6" s="81"/>
      <c r="AC6" s="81"/>
      <c r="AD6" s="81"/>
      <c r="AE6" s="81"/>
      <c r="AF6" s="81"/>
      <c r="AG6" s="81"/>
      <c r="AH6" s="46" t="s">
        <v>28</v>
      </c>
      <c r="AI6" s="47">
        <v>100</v>
      </c>
      <c r="AJ6" s="47"/>
    </row>
    <row r="7" spans="2:36" ht="20.100000000000001" customHeight="1" x14ac:dyDescent="0.25">
      <c r="B7" s="46">
        <v>1</v>
      </c>
      <c r="C7" s="46"/>
      <c r="D7" s="71">
        <v>2.61</v>
      </c>
      <c r="E7" s="71"/>
      <c r="F7" s="71"/>
      <c r="G7" s="77">
        <v>17</v>
      </c>
      <c r="H7" s="77"/>
      <c r="I7" s="71">
        <v>56.4</v>
      </c>
      <c r="J7" s="71"/>
      <c r="K7" s="71"/>
      <c r="L7" s="71"/>
      <c r="M7" s="46">
        <v>83</v>
      </c>
      <c r="N7" s="46"/>
      <c r="O7" s="46"/>
      <c r="P7" s="46"/>
      <c r="T7" s="46"/>
      <c r="U7" s="46"/>
      <c r="V7" s="46"/>
      <c r="W7" s="46" t="s">
        <v>29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7"/>
      <c r="AJ7" s="47"/>
    </row>
    <row r="8" spans="2:36" ht="20.100000000000001" customHeight="1" x14ac:dyDescent="0.25">
      <c r="B8" s="46">
        <v>2</v>
      </c>
      <c r="C8" s="46"/>
      <c r="D8" s="71">
        <v>2.14</v>
      </c>
      <c r="E8" s="71"/>
      <c r="F8" s="71"/>
      <c r="G8" s="77">
        <v>15</v>
      </c>
      <c r="H8" s="77"/>
      <c r="I8" s="71">
        <v>54.7</v>
      </c>
      <c r="J8" s="71"/>
      <c r="K8" s="71"/>
      <c r="L8" s="71"/>
      <c r="M8" s="46">
        <v>80</v>
      </c>
      <c r="N8" s="46"/>
      <c r="O8" s="46"/>
      <c r="P8" s="46"/>
      <c r="T8" s="1" t="s">
        <v>30</v>
      </c>
    </row>
    <row r="9" spans="2:36" ht="20.100000000000001" customHeight="1" x14ac:dyDescent="0.25">
      <c r="B9" s="46">
        <v>3</v>
      </c>
      <c r="C9" s="46"/>
      <c r="D9" s="71">
        <v>1.86</v>
      </c>
      <c r="E9" s="71"/>
      <c r="F9" s="71"/>
      <c r="G9" s="77">
        <v>14</v>
      </c>
      <c r="H9" s="77"/>
      <c r="I9" s="71">
        <v>64.400000000000006</v>
      </c>
      <c r="J9" s="71"/>
      <c r="K9" s="71"/>
      <c r="L9" s="71"/>
      <c r="M9" s="46">
        <v>85</v>
      </c>
      <c r="N9" s="46"/>
      <c r="O9" s="46"/>
      <c r="P9" s="46"/>
      <c r="T9" s="46" t="s">
        <v>31</v>
      </c>
      <c r="U9" s="46"/>
      <c r="V9" s="46"/>
      <c r="W9" s="46"/>
      <c r="X9" s="46"/>
      <c r="Y9" s="46"/>
      <c r="Z9" s="46"/>
      <c r="AA9" s="46"/>
      <c r="AB9" s="2" t="s">
        <v>19</v>
      </c>
      <c r="AC9" s="79">
        <f>I31</f>
        <v>51.773000000000003</v>
      </c>
      <c r="AD9" s="83"/>
      <c r="AE9" s="83"/>
      <c r="AF9" s="83"/>
    </row>
    <row r="10" spans="2:36" ht="20.100000000000001" customHeight="1" x14ac:dyDescent="0.25">
      <c r="B10" s="46">
        <v>4</v>
      </c>
      <c r="C10" s="46"/>
      <c r="D10" s="71">
        <v>1.52</v>
      </c>
      <c r="E10" s="71"/>
      <c r="F10" s="71"/>
      <c r="G10" s="77">
        <v>12</v>
      </c>
      <c r="H10" s="77"/>
      <c r="I10" s="71">
        <v>51.9</v>
      </c>
      <c r="J10" s="71"/>
      <c r="K10" s="71"/>
      <c r="L10" s="71"/>
      <c r="M10" s="46">
        <v>90</v>
      </c>
      <c r="N10" s="46"/>
      <c r="O10" s="46"/>
      <c r="P10" s="46"/>
      <c r="T10" s="46" t="s">
        <v>32</v>
      </c>
      <c r="U10" s="46"/>
      <c r="V10" s="46"/>
      <c r="W10" s="46"/>
      <c r="X10" s="46"/>
      <c r="Y10" s="46"/>
      <c r="Z10" s="46"/>
      <c r="AA10" s="46"/>
      <c r="AB10" s="2" t="s">
        <v>19</v>
      </c>
      <c r="AC10" s="79">
        <f t="shared" ref="AC10:AC11" si="0">I32</f>
        <v>1.083</v>
      </c>
      <c r="AD10" s="83"/>
      <c r="AE10" s="83"/>
      <c r="AF10" s="83"/>
    </row>
    <row r="11" spans="2:36" ht="20.100000000000001" customHeight="1" x14ac:dyDescent="0.25">
      <c r="B11" s="46">
        <v>5</v>
      </c>
      <c r="C11" s="46"/>
      <c r="D11" s="71">
        <v>1.35</v>
      </c>
      <c r="E11" s="71"/>
      <c r="F11" s="71"/>
      <c r="G11" s="77">
        <v>10</v>
      </c>
      <c r="H11" s="77"/>
      <c r="I11" s="71">
        <v>63.6</v>
      </c>
      <c r="J11" s="71"/>
      <c r="K11" s="71"/>
      <c r="L11" s="71"/>
      <c r="M11" s="46">
        <v>90</v>
      </c>
      <c r="N11" s="46"/>
      <c r="O11" s="46"/>
      <c r="P11" s="46"/>
      <c r="T11" s="46" t="s">
        <v>33</v>
      </c>
      <c r="U11" s="46"/>
      <c r="V11" s="46"/>
      <c r="W11" s="46"/>
      <c r="X11" s="46"/>
      <c r="Y11" s="46"/>
      <c r="Z11" s="46"/>
      <c r="AA11" s="46"/>
      <c r="AB11" s="2" t="s">
        <v>19</v>
      </c>
      <c r="AC11" s="79">
        <f t="shared" si="0"/>
        <v>52.008000000000003</v>
      </c>
      <c r="AD11" s="83"/>
      <c r="AE11" s="83"/>
      <c r="AF11" s="83"/>
    </row>
    <row r="12" spans="2:36" ht="20.100000000000001" customHeight="1" x14ac:dyDescent="0.25">
      <c r="B12" s="46">
        <v>6</v>
      </c>
      <c r="C12" s="46"/>
      <c r="D12" s="71">
        <v>1.19</v>
      </c>
      <c r="E12" s="71"/>
      <c r="F12" s="71"/>
      <c r="G12" s="77">
        <v>10</v>
      </c>
      <c r="H12" s="77"/>
      <c r="I12" s="71">
        <v>63.4</v>
      </c>
      <c r="J12" s="71"/>
      <c r="K12" s="71"/>
      <c r="L12" s="71"/>
      <c r="M12" s="46">
        <v>90</v>
      </c>
      <c r="N12" s="46"/>
      <c r="O12" s="46"/>
      <c r="P12" s="46"/>
    </row>
    <row r="13" spans="2:36" ht="20.100000000000001" customHeight="1" x14ac:dyDescent="0.25">
      <c r="B13" s="46">
        <v>7</v>
      </c>
      <c r="C13" s="46"/>
      <c r="D13" s="71">
        <v>1.1100000000000001</v>
      </c>
      <c r="E13" s="71"/>
      <c r="F13" s="71"/>
      <c r="G13" s="77">
        <v>10</v>
      </c>
      <c r="H13" s="77"/>
      <c r="I13" s="71">
        <v>65.599999999999994</v>
      </c>
      <c r="J13" s="71"/>
      <c r="K13" s="71"/>
      <c r="L13" s="71"/>
      <c r="M13" s="46">
        <v>92</v>
      </c>
      <c r="N13" s="46"/>
      <c r="O13" s="46"/>
      <c r="P13" s="46"/>
      <c r="T13" s="46" t="s">
        <v>35</v>
      </c>
      <c r="U13" s="46"/>
      <c r="V13" s="46"/>
      <c r="W13" s="46" t="s">
        <v>19</v>
      </c>
      <c r="X13" s="84">
        <f>AC9</f>
        <v>51.773000000000003</v>
      </c>
      <c r="Y13" s="84"/>
      <c r="Z13" s="84"/>
      <c r="AA13" s="85">
        <f>AC10</f>
        <v>1.083</v>
      </c>
      <c r="AB13" s="85"/>
      <c r="AC13" s="85"/>
      <c r="AD13" s="85"/>
      <c r="AE13" s="86">
        <f>AC11</f>
        <v>52.008000000000003</v>
      </c>
      <c r="AF13" s="86"/>
      <c r="AG13" s="86"/>
      <c r="AH13" s="46" t="s">
        <v>28</v>
      </c>
      <c r="AI13" s="47">
        <v>100</v>
      </c>
      <c r="AJ13" s="47"/>
    </row>
    <row r="14" spans="2:36" ht="20.100000000000001" customHeight="1" x14ac:dyDescent="0.25">
      <c r="B14" s="46">
        <v>8</v>
      </c>
      <c r="C14" s="46"/>
      <c r="D14" s="71"/>
      <c r="E14" s="71"/>
      <c r="F14" s="71"/>
      <c r="G14" s="77"/>
      <c r="H14" s="77"/>
      <c r="I14" s="71"/>
      <c r="J14" s="71"/>
      <c r="K14" s="71"/>
      <c r="L14" s="71"/>
      <c r="M14" s="46"/>
      <c r="N14" s="46"/>
      <c r="O14" s="46"/>
      <c r="P14" s="46"/>
      <c r="T14" s="46" t="s">
        <v>36</v>
      </c>
      <c r="U14" s="46"/>
      <c r="V14" s="46"/>
      <c r="W14" s="46"/>
      <c r="X14" s="87">
        <f>AC10</f>
        <v>1.083</v>
      </c>
      <c r="Y14" s="72"/>
      <c r="Z14" s="72"/>
      <c r="AA14" s="72"/>
      <c r="AB14" s="72"/>
      <c r="AC14" s="72"/>
      <c r="AD14" s="72"/>
      <c r="AE14" s="72"/>
      <c r="AF14" s="72"/>
      <c r="AG14" s="72"/>
      <c r="AH14" s="46"/>
      <c r="AI14" s="47"/>
      <c r="AJ14" s="47"/>
    </row>
    <row r="15" spans="2:36" ht="20.100000000000001" customHeight="1" x14ac:dyDescent="0.25">
      <c r="B15" s="46">
        <v>9</v>
      </c>
      <c r="C15" s="46"/>
      <c r="D15" s="71"/>
      <c r="E15" s="71"/>
      <c r="F15" s="71"/>
      <c r="G15" s="77"/>
      <c r="H15" s="77"/>
      <c r="I15" s="71"/>
      <c r="J15" s="71"/>
      <c r="K15" s="71"/>
      <c r="L15" s="71"/>
      <c r="M15" s="46"/>
      <c r="N15" s="46"/>
      <c r="O15" s="46"/>
      <c r="P15" s="46"/>
      <c r="W15" s="2" t="s">
        <v>19</v>
      </c>
      <c r="X15" s="46">
        <f>(X13+AA13-AE13)/X14*AI13</f>
        <v>78.301015697137487</v>
      </c>
      <c r="Y15" s="46"/>
      <c r="Z15" s="46"/>
      <c r="AA15" s="46"/>
    </row>
    <row r="16" spans="2:36" ht="20.100000000000001" customHeight="1" x14ac:dyDescent="0.25">
      <c r="B16" s="46">
        <v>10</v>
      </c>
      <c r="C16" s="46"/>
      <c r="D16" s="71"/>
      <c r="E16" s="71"/>
      <c r="F16" s="71"/>
      <c r="G16" s="77"/>
      <c r="H16" s="77"/>
      <c r="I16" s="71"/>
      <c r="J16" s="71"/>
      <c r="K16" s="71"/>
      <c r="L16" s="71"/>
      <c r="M16" s="46"/>
      <c r="N16" s="46"/>
      <c r="O16" s="46"/>
      <c r="P16" s="46"/>
    </row>
    <row r="17" spans="1:35" ht="20.100000000000001" customHeight="1" x14ac:dyDescent="0.25">
      <c r="B17" s="46">
        <v>11</v>
      </c>
      <c r="C17" s="46"/>
      <c r="D17" s="71"/>
      <c r="E17" s="71"/>
      <c r="F17" s="71"/>
      <c r="G17" s="77"/>
      <c r="H17" s="77"/>
      <c r="I17" s="71"/>
      <c r="J17" s="71"/>
      <c r="K17" s="71"/>
      <c r="L17" s="71"/>
      <c r="M17" s="46"/>
      <c r="N17" s="46"/>
      <c r="O17" s="46"/>
      <c r="P17" s="46"/>
      <c r="T17" s="1" t="s">
        <v>37</v>
      </c>
    </row>
    <row r="18" spans="1:35" ht="20.100000000000001" customHeight="1" x14ac:dyDescent="0.25">
      <c r="B18" s="70">
        <v>12</v>
      </c>
      <c r="C18" s="70"/>
      <c r="D18" s="76"/>
      <c r="E18" s="76"/>
      <c r="F18" s="76"/>
      <c r="G18" s="78"/>
      <c r="H18" s="78"/>
      <c r="I18" s="76"/>
      <c r="J18" s="76"/>
      <c r="K18" s="76"/>
      <c r="L18" s="76"/>
      <c r="M18" s="46"/>
      <c r="N18" s="46"/>
      <c r="O18" s="46"/>
      <c r="P18" s="46"/>
      <c r="T18" s="1" t="s">
        <v>38</v>
      </c>
    </row>
    <row r="19" spans="1:35" ht="20.100000000000001" customHeight="1" x14ac:dyDescent="0.25">
      <c r="B19" s="58">
        <v>13</v>
      </c>
      <c r="C19" s="58"/>
      <c r="D19" s="80"/>
      <c r="E19" s="80"/>
      <c r="F19" s="80"/>
      <c r="G19" s="93"/>
      <c r="H19" s="93"/>
      <c r="I19" s="80"/>
      <c r="J19" s="80"/>
      <c r="K19" s="80"/>
      <c r="L19" s="80"/>
      <c r="M19" s="58"/>
      <c r="N19" s="58"/>
      <c r="O19" s="58"/>
      <c r="P19" s="58"/>
    </row>
    <row r="20" spans="1:35" ht="20.100000000000001" customHeight="1" x14ac:dyDescent="0.25">
      <c r="B20" s="1" t="s">
        <v>11</v>
      </c>
      <c r="T20" s="1" t="s">
        <v>39</v>
      </c>
    </row>
    <row r="22" spans="1:35" ht="20.100000000000001" customHeight="1" x14ac:dyDescent="0.25">
      <c r="A22" s="72" t="s">
        <v>12</v>
      </c>
      <c r="B22" s="72"/>
      <c r="C22" s="72"/>
      <c r="D22" s="72" t="s">
        <v>14</v>
      </c>
      <c r="E22" s="72"/>
      <c r="F22" s="72"/>
      <c r="G22" s="72"/>
      <c r="H22" s="72" t="s">
        <v>14</v>
      </c>
      <c r="I22" s="72"/>
      <c r="J22" s="72"/>
      <c r="K22" s="72"/>
      <c r="T22" s="72" t="s">
        <v>12</v>
      </c>
      <c r="U22" s="72"/>
      <c r="V22" s="72"/>
      <c r="W22" s="72" t="s">
        <v>40</v>
      </c>
      <c r="X22" s="72"/>
      <c r="Y22" s="72"/>
      <c r="Z22" s="72"/>
      <c r="AA22" s="72" t="s">
        <v>40</v>
      </c>
      <c r="AB22" s="72"/>
      <c r="AC22" s="72"/>
      <c r="AD22" s="72"/>
      <c r="AE22" s="72" t="s">
        <v>35</v>
      </c>
      <c r="AF22" s="72"/>
      <c r="AG22" s="72"/>
    </row>
    <row r="23" spans="1:35" ht="20.100000000000001" customHeight="1" x14ac:dyDescent="0.25">
      <c r="A23" s="70" t="s">
        <v>13</v>
      </c>
      <c r="B23" s="70"/>
      <c r="C23" s="70"/>
      <c r="D23" s="70" t="s">
        <v>15</v>
      </c>
      <c r="E23" s="70"/>
      <c r="F23" s="70"/>
      <c r="G23" s="70"/>
      <c r="H23" s="70" t="s">
        <v>16</v>
      </c>
      <c r="I23" s="70"/>
      <c r="J23" s="70"/>
      <c r="K23" s="70"/>
      <c r="T23" s="70" t="s">
        <v>13</v>
      </c>
      <c r="U23" s="70"/>
      <c r="V23" s="70"/>
      <c r="W23" s="70" t="s">
        <v>41</v>
      </c>
      <c r="X23" s="70"/>
      <c r="Y23" s="70"/>
      <c r="Z23" s="70"/>
      <c r="AA23" s="70" t="s">
        <v>42</v>
      </c>
      <c r="AB23" s="70"/>
      <c r="AC23" s="70"/>
      <c r="AD23" s="70"/>
      <c r="AE23" s="70" t="s">
        <v>43</v>
      </c>
      <c r="AF23" s="70"/>
      <c r="AG23" s="70"/>
    </row>
    <row r="24" spans="1:35" ht="20.100000000000001" customHeight="1" x14ac:dyDescent="0.25">
      <c r="A24" s="58" t="s">
        <v>10</v>
      </c>
      <c r="B24" s="58"/>
      <c r="C24" s="58"/>
      <c r="D24" s="58" t="s">
        <v>5</v>
      </c>
      <c r="E24" s="58"/>
      <c r="F24" s="58"/>
      <c r="G24" s="58"/>
      <c r="H24" s="58" t="s">
        <v>5</v>
      </c>
      <c r="I24" s="58"/>
      <c r="J24" s="58"/>
      <c r="K24" s="58"/>
      <c r="T24" s="58" t="s">
        <v>10</v>
      </c>
      <c r="U24" s="58"/>
      <c r="V24" s="58"/>
      <c r="W24" s="58" t="s">
        <v>5</v>
      </c>
      <c r="X24" s="58"/>
      <c r="Y24" s="58"/>
      <c r="Z24" s="58"/>
      <c r="AA24" s="58" t="s">
        <v>5</v>
      </c>
      <c r="AB24" s="58"/>
      <c r="AC24" s="58"/>
      <c r="AD24" s="58"/>
      <c r="AE24" s="58" t="s">
        <v>8</v>
      </c>
      <c r="AF24" s="58"/>
      <c r="AG24" s="58"/>
    </row>
    <row r="25" spans="1:35" ht="20.100000000000001" customHeight="1" x14ac:dyDescent="0.25">
      <c r="A25" s="72">
        <v>70</v>
      </c>
      <c r="B25" s="72"/>
      <c r="C25" s="72"/>
      <c r="D25" s="74">
        <v>2.52</v>
      </c>
      <c r="E25" s="74"/>
      <c r="F25" s="74"/>
      <c r="G25" s="74"/>
      <c r="H25" s="74">
        <v>1.01</v>
      </c>
      <c r="I25" s="74"/>
      <c r="J25" s="74"/>
      <c r="K25" s="74"/>
      <c r="T25" s="72">
        <v>70</v>
      </c>
      <c r="U25" s="72"/>
      <c r="V25" s="72"/>
      <c r="W25" s="89">
        <v>2.0049999999999999</v>
      </c>
      <c r="X25" s="89"/>
      <c r="Y25" s="89"/>
      <c r="Z25" s="89"/>
      <c r="AA25" s="89">
        <v>0.435</v>
      </c>
      <c r="AB25" s="89"/>
      <c r="AC25" s="89"/>
      <c r="AD25" s="89"/>
      <c r="AE25" s="74">
        <f>(W25-AA25)/W25*100</f>
        <v>78.304239401496261</v>
      </c>
      <c r="AF25" s="74"/>
      <c r="AG25" s="74"/>
    </row>
    <row r="26" spans="1:35" ht="20.100000000000001" customHeight="1" x14ac:dyDescent="0.25">
      <c r="A26" s="46">
        <v>75</v>
      </c>
      <c r="B26" s="46"/>
      <c r="C26" s="46"/>
      <c r="D26" s="71">
        <v>2.68</v>
      </c>
      <c r="E26" s="71"/>
      <c r="F26" s="71"/>
      <c r="G26" s="71"/>
      <c r="H26" s="71">
        <v>1.1399999999999999</v>
      </c>
      <c r="I26" s="71"/>
      <c r="J26" s="71"/>
      <c r="K26" s="71"/>
      <c r="T26" s="46">
        <v>75</v>
      </c>
      <c r="U26" s="46"/>
      <c r="V26" s="46"/>
      <c r="W26" s="83">
        <v>2.0030000000000001</v>
      </c>
      <c r="X26" s="83"/>
      <c r="Y26" s="83"/>
      <c r="Z26" s="83"/>
      <c r="AA26" s="83">
        <v>0.433</v>
      </c>
      <c r="AB26" s="83"/>
      <c r="AC26" s="83"/>
      <c r="AD26" s="83"/>
      <c r="AE26" s="76">
        <f t="shared" ref="AE26:AE27" si="1">(W26-AA26)/W26*100</f>
        <v>78.382426360459306</v>
      </c>
      <c r="AF26" s="76"/>
      <c r="AG26" s="76"/>
      <c r="AI26" s="3"/>
    </row>
    <row r="27" spans="1:35" ht="20.100000000000001" customHeight="1" x14ac:dyDescent="0.25">
      <c r="A27" s="46">
        <v>80</v>
      </c>
      <c r="B27" s="46"/>
      <c r="C27" s="46"/>
      <c r="D27" s="71">
        <v>2.6</v>
      </c>
      <c r="E27" s="71"/>
      <c r="F27" s="71"/>
      <c r="G27" s="71"/>
      <c r="H27" s="71">
        <v>1.1200000000000001</v>
      </c>
      <c r="I27" s="71"/>
      <c r="J27" s="71"/>
      <c r="K27" s="71"/>
      <c r="T27" s="46">
        <v>80</v>
      </c>
      <c r="U27" s="46"/>
      <c r="V27" s="46"/>
      <c r="W27" s="83">
        <v>2.004</v>
      </c>
      <c r="X27" s="83"/>
      <c r="Y27" s="83"/>
      <c r="Z27" s="83"/>
      <c r="AA27" s="83">
        <v>0.434</v>
      </c>
      <c r="AB27" s="83"/>
      <c r="AC27" s="83"/>
      <c r="AD27" s="83"/>
      <c r="AE27" s="76">
        <f t="shared" si="1"/>
        <v>78.343313373253494</v>
      </c>
      <c r="AF27" s="76"/>
      <c r="AG27" s="76"/>
    </row>
    <row r="28" spans="1:35" ht="20.100000000000001" customHeight="1" x14ac:dyDescent="0.25">
      <c r="A28" s="46">
        <v>85</v>
      </c>
      <c r="B28" s="46"/>
      <c r="C28" s="46"/>
      <c r="D28" s="71"/>
      <c r="E28" s="71"/>
      <c r="F28" s="71"/>
      <c r="G28" s="71"/>
      <c r="H28" s="71"/>
      <c r="I28" s="71"/>
      <c r="J28" s="71"/>
      <c r="K28" s="71"/>
      <c r="T28" s="46">
        <v>85</v>
      </c>
      <c r="U28" s="46"/>
      <c r="V28" s="46"/>
      <c r="W28" s="83"/>
      <c r="X28" s="83"/>
      <c r="Y28" s="83"/>
      <c r="Z28" s="83"/>
      <c r="AA28" s="83"/>
      <c r="AB28" s="83"/>
      <c r="AC28" s="83"/>
      <c r="AD28" s="83"/>
      <c r="AE28" s="71"/>
      <c r="AF28" s="71"/>
      <c r="AG28" s="71"/>
    </row>
    <row r="29" spans="1:35" ht="20.100000000000001" customHeight="1" x14ac:dyDescent="0.25">
      <c r="A29" s="58">
        <v>90</v>
      </c>
      <c r="B29" s="58"/>
      <c r="C29" s="58"/>
      <c r="D29" s="80"/>
      <c r="E29" s="80"/>
      <c r="F29" s="80"/>
      <c r="G29" s="80"/>
      <c r="H29" s="80"/>
      <c r="I29" s="80"/>
      <c r="J29" s="80"/>
      <c r="K29" s="80"/>
      <c r="T29" s="58">
        <v>90</v>
      </c>
      <c r="U29" s="58"/>
      <c r="V29" s="58"/>
      <c r="W29" s="88"/>
      <c r="X29" s="88"/>
      <c r="Y29" s="88"/>
      <c r="Z29" s="88"/>
      <c r="AA29" s="88"/>
      <c r="AB29" s="88"/>
      <c r="AC29" s="88"/>
      <c r="AD29" s="88"/>
      <c r="AE29" s="80"/>
      <c r="AF29" s="80"/>
      <c r="AG29" s="80"/>
    </row>
    <row r="31" spans="1:35" ht="20.100000000000001" customHeight="1" x14ac:dyDescent="0.25">
      <c r="A31" s="46" t="s">
        <v>17</v>
      </c>
      <c r="B31" s="46"/>
      <c r="C31" s="46"/>
      <c r="D31" s="46"/>
      <c r="E31" s="46"/>
      <c r="F31" s="46"/>
      <c r="G31" s="46"/>
      <c r="H31" s="2" t="s">
        <v>19</v>
      </c>
      <c r="I31" s="79">
        <v>51.773000000000003</v>
      </c>
      <c r="J31" s="79"/>
      <c r="K31" s="79"/>
      <c r="L31" s="79"/>
    </row>
    <row r="32" spans="1:35" ht="20.100000000000001" customHeight="1" x14ac:dyDescent="0.25">
      <c r="A32" s="46" t="s">
        <v>26</v>
      </c>
      <c r="B32" s="46"/>
      <c r="C32" s="46"/>
      <c r="D32" s="46"/>
      <c r="E32" s="46"/>
      <c r="F32" s="46"/>
      <c r="G32" s="46"/>
      <c r="H32" s="2" t="s">
        <v>19</v>
      </c>
      <c r="I32" s="79">
        <v>1.083</v>
      </c>
      <c r="J32" s="79"/>
      <c r="K32" s="79"/>
      <c r="L32" s="79"/>
    </row>
    <row r="33" spans="1:35" ht="20.100000000000001" customHeight="1" x14ac:dyDescent="0.25">
      <c r="A33" s="46" t="s">
        <v>18</v>
      </c>
      <c r="B33" s="46"/>
      <c r="C33" s="46"/>
      <c r="D33" s="46"/>
      <c r="E33" s="46"/>
      <c r="F33" s="46"/>
      <c r="G33" s="46"/>
      <c r="H33" s="2" t="s">
        <v>19</v>
      </c>
      <c r="I33" s="79">
        <v>52.008000000000003</v>
      </c>
      <c r="J33" s="79"/>
      <c r="K33" s="79"/>
      <c r="L33" s="79"/>
    </row>
    <row r="35" spans="1:35" ht="20.100000000000001" customHeight="1" x14ac:dyDescent="0.25">
      <c r="S35" s="1" t="s">
        <v>44</v>
      </c>
      <c r="T35" s="46" t="s">
        <v>45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82">
        <v>60</v>
      </c>
      <c r="AI35" s="82"/>
    </row>
    <row r="37" spans="1:35" ht="20.100000000000001" customHeight="1" x14ac:dyDescent="0.25">
      <c r="T37" s="72" t="s">
        <v>2</v>
      </c>
      <c r="U37" s="72"/>
      <c r="V37" s="72" t="s">
        <v>4</v>
      </c>
      <c r="W37" s="72"/>
      <c r="X37" s="72"/>
      <c r="Y37" s="73" t="s">
        <v>6</v>
      </c>
      <c r="Z37" s="73"/>
      <c r="AA37" s="73"/>
      <c r="AB37" s="73"/>
      <c r="AC37" s="73"/>
      <c r="AD37" s="73"/>
    </row>
    <row r="38" spans="1:35" ht="20.100000000000001" customHeight="1" x14ac:dyDescent="0.25">
      <c r="T38" s="70" t="s">
        <v>3</v>
      </c>
      <c r="U38" s="70"/>
      <c r="V38" s="70" t="s">
        <v>5</v>
      </c>
      <c r="W38" s="70"/>
      <c r="X38" s="70"/>
      <c r="Y38" s="70" t="s">
        <v>7</v>
      </c>
      <c r="Z38" s="70"/>
      <c r="AA38" s="70" t="s">
        <v>9</v>
      </c>
      <c r="AB38" s="70"/>
      <c r="AC38" s="70"/>
      <c r="AD38" s="70"/>
    </row>
    <row r="39" spans="1:35" ht="20.100000000000001" customHeight="1" x14ac:dyDescent="0.25">
      <c r="T39" s="58"/>
      <c r="U39" s="58"/>
      <c r="V39" s="58"/>
      <c r="W39" s="58"/>
      <c r="X39" s="58"/>
      <c r="Y39" s="58" t="s">
        <v>8</v>
      </c>
      <c r="Z39" s="58"/>
      <c r="AA39" s="58" t="s">
        <v>10</v>
      </c>
      <c r="AB39" s="58"/>
      <c r="AC39" s="58"/>
      <c r="AD39" s="58"/>
    </row>
    <row r="40" spans="1:35" ht="20.100000000000001" customHeight="1" x14ac:dyDescent="0.25">
      <c r="T40" s="72">
        <v>0</v>
      </c>
      <c r="U40" s="72"/>
      <c r="V40" s="74">
        <v>3</v>
      </c>
      <c r="W40" s="74"/>
      <c r="X40" s="74"/>
      <c r="Y40" s="75">
        <v>30</v>
      </c>
      <c r="Z40" s="75"/>
      <c r="AA40" s="74">
        <v>50.5</v>
      </c>
      <c r="AB40" s="74"/>
      <c r="AC40" s="74"/>
      <c r="AD40" s="74"/>
    </row>
    <row r="41" spans="1:35" ht="20.100000000000001" customHeight="1" x14ac:dyDescent="0.25">
      <c r="T41" s="46">
        <v>1</v>
      </c>
      <c r="U41" s="46"/>
      <c r="V41" s="71">
        <v>2.61</v>
      </c>
      <c r="W41" s="71"/>
      <c r="X41" s="71"/>
      <c r="Y41" s="77">
        <v>17</v>
      </c>
      <c r="Z41" s="77"/>
      <c r="AA41" s="71">
        <v>56.4</v>
      </c>
      <c r="AB41" s="71"/>
      <c r="AC41" s="71"/>
      <c r="AD41" s="71"/>
    </row>
    <row r="42" spans="1:35" ht="20.100000000000001" customHeight="1" x14ac:dyDescent="0.25">
      <c r="T42" s="46">
        <v>2</v>
      </c>
      <c r="U42" s="46"/>
      <c r="V42" s="71">
        <v>2.14</v>
      </c>
      <c r="W42" s="71"/>
      <c r="X42" s="71"/>
      <c r="Y42" s="77">
        <v>15</v>
      </c>
      <c r="Z42" s="77"/>
      <c r="AA42" s="71">
        <v>54.7</v>
      </c>
      <c r="AB42" s="71"/>
      <c r="AC42" s="71"/>
      <c r="AD42" s="71"/>
    </row>
    <row r="43" spans="1:35" ht="20.100000000000001" customHeight="1" x14ac:dyDescent="0.25">
      <c r="T43" s="46">
        <v>3</v>
      </c>
      <c r="U43" s="46"/>
      <c r="V43" s="71">
        <v>1.86</v>
      </c>
      <c r="W43" s="71"/>
      <c r="X43" s="71"/>
      <c r="Y43" s="77">
        <v>14</v>
      </c>
      <c r="Z43" s="77"/>
      <c r="AA43" s="71">
        <v>64.400000000000006</v>
      </c>
      <c r="AB43" s="71"/>
      <c r="AC43" s="71"/>
      <c r="AD43" s="71"/>
    </row>
    <row r="44" spans="1:35" ht="20.100000000000001" customHeight="1" x14ac:dyDescent="0.25">
      <c r="T44" s="46">
        <v>4</v>
      </c>
      <c r="U44" s="46"/>
      <c r="V44" s="71">
        <v>1.52</v>
      </c>
      <c r="W44" s="71"/>
      <c r="X44" s="71"/>
      <c r="Y44" s="77">
        <v>12</v>
      </c>
      <c r="Z44" s="77"/>
      <c r="AA44" s="71">
        <v>51.9</v>
      </c>
      <c r="AB44" s="71"/>
      <c r="AC44" s="71"/>
      <c r="AD44" s="71"/>
    </row>
    <row r="45" spans="1:35" ht="20.100000000000001" customHeight="1" x14ac:dyDescent="0.25">
      <c r="T45" s="46">
        <v>5</v>
      </c>
      <c r="U45" s="46"/>
      <c r="V45" s="71">
        <v>1.35</v>
      </c>
      <c r="W45" s="71"/>
      <c r="X45" s="71"/>
      <c r="Y45" s="77">
        <v>10</v>
      </c>
      <c r="Z45" s="77"/>
      <c r="AA45" s="71">
        <v>63.6</v>
      </c>
      <c r="AB45" s="71"/>
      <c r="AC45" s="71"/>
      <c r="AD45" s="71"/>
    </row>
    <row r="46" spans="1:35" ht="20.100000000000001" customHeight="1" x14ac:dyDescent="0.25">
      <c r="T46" s="46">
        <v>6</v>
      </c>
      <c r="U46" s="46"/>
      <c r="V46" s="71">
        <v>1.19</v>
      </c>
      <c r="W46" s="71"/>
      <c r="X46" s="71"/>
      <c r="Y46" s="77">
        <v>10</v>
      </c>
      <c r="Z46" s="77"/>
      <c r="AA46" s="71">
        <v>63.4</v>
      </c>
      <c r="AB46" s="71"/>
      <c r="AC46" s="71"/>
      <c r="AD46" s="71"/>
    </row>
    <row r="47" spans="1:35" ht="20.100000000000001" customHeight="1" x14ac:dyDescent="0.25">
      <c r="T47" s="46">
        <v>7</v>
      </c>
      <c r="U47" s="46"/>
      <c r="V47" s="71">
        <v>1.1100000000000001</v>
      </c>
      <c r="W47" s="71"/>
      <c r="X47" s="71"/>
      <c r="Y47" s="77">
        <v>10</v>
      </c>
      <c r="Z47" s="77"/>
      <c r="AA47" s="71">
        <v>65.599999999999994</v>
      </c>
      <c r="AB47" s="71"/>
      <c r="AC47" s="71"/>
      <c r="AD47" s="71"/>
    </row>
    <row r="48" spans="1:35" ht="20.100000000000001" customHeight="1" x14ac:dyDescent="0.25">
      <c r="T48" s="46">
        <v>8</v>
      </c>
      <c r="U48" s="46"/>
      <c r="V48" s="71"/>
      <c r="W48" s="71"/>
      <c r="X48" s="71"/>
      <c r="Y48" s="77"/>
      <c r="Z48" s="77"/>
      <c r="AA48" s="71"/>
      <c r="AB48" s="71"/>
      <c r="AC48" s="71"/>
      <c r="AD48" s="71"/>
    </row>
    <row r="49" spans="19:36" ht="20.100000000000001" customHeight="1" x14ac:dyDescent="0.25">
      <c r="T49" s="46">
        <v>9</v>
      </c>
      <c r="U49" s="46"/>
      <c r="V49" s="71"/>
      <c r="W49" s="71"/>
      <c r="X49" s="71"/>
      <c r="Y49" s="77"/>
      <c r="Z49" s="77"/>
      <c r="AA49" s="71"/>
      <c r="AB49" s="71"/>
      <c r="AC49" s="71"/>
      <c r="AD49" s="71"/>
    </row>
    <row r="50" spans="19:36" ht="20.100000000000001" customHeight="1" x14ac:dyDescent="0.25">
      <c r="T50" s="46">
        <v>10</v>
      </c>
      <c r="U50" s="46"/>
      <c r="V50" s="71"/>
      <c r="W50" s="71"/>
      <c r="X50" s="71"/>
      <c r="Y50" s="77"/>
      <c r="Z50" s="77"/>
      <c r="AA50" s="71"/>
      <c r="AB50" s="71"/>
      <c r="AC50" s="71"/>
      <c r="AD50" s="71"/>
    </row>
    <row r="51" spans="19:36" ht="20.100000000000001" customHeight="1" x14ac:dyDescent="0.25">
      <c r="T51" s="46">
        <v>11</v>
      </c>
      <c r="U51" s="46"/>
      <c r="V51" s="71"/>
      <c r="W51" s="71"/>
      <c r="X51" s="71"/>
      <c r="Y51" s="77"/>
      <c r="Z51" s="77"/>
      <c r="AA51" s="71"/>
      <c r="AB51" s="71"/>
      <c r="AC51" s="71"/>
      <c r="AD51" s="71"/>
    </row>
    <row r="52" spans="19:36" ht="20.100000000000001" customHeight="1" x14ac:dyDescent="0.25">
      <c r="T52" s="70">
        <v>12</v>
      </c>
      <c r="U52" s="70"/>
      <c r="V52" s="76"/>
      <c r="W52" s="76"/>
      <c r="X52" s="76"/>
      <c r="Y52" s="78"/>
      <c r="Z52" s="78"/>
      <c r="AA52" s="76"/>
      <c r="AB52" s="76"/>
      <c r="AC52" s="76"/>
      <c r="AD52" s="76"/>
    </row>
    <row r="53" spans="19:36" ht="20.100000000000001" customHeight="1" x14ac:dyDescent="0.25">
      <c r="T53" s="58">
        <v>13</v>
      </c>
      <c r="U53" s="58"/>
      <c r="V53" s="80"/>
      <c r="W53" s="80"/>
      <c r="X53" s="80"/>
      <c r="Y53" s="93"/>
      <c r="Z53" s="93"/>
      <c r="AA53" s="80"/>
      <c r="AB53" s="80"/>
      <c r="AC53" s="80"/>
      <c r="AD53" s="80"/>
    </row>
    <row r="55" spans="19:36" ht="20.100000000000001" customHeight="1" x14ac:dyDescent="0.25">
      <c r="S55" s="1">
        <v>1</v>
      </c>
      <c r="T55" s="1" t="s">
        <v>46</v>
      </c>
      <c r="AI55" s="82">
        <v>60</v>
      </c>
      <c r="AJ55" s="82"/>
    </row>
    <row r="56" spans="19:36" ht="20.100000000000001" customHeight="1" x14ac:dyDescent="0.25">
      <c r="T56" s="1" t="s">
        <v>47</v>
      </c>
      <c r="AB56" s="2" t="s">
        <v>19</v>
      </c>
      <c r="AC56" s="90">
        <f>V40</f>
        <v>3</v>
      </c>
      <c r="AD56" s="90"/>
      <c r="AE56" s="90"/>
    </row>
    <row r="57" spans="19:36" ht="20.100000000000001" customHeight="1" x14ac:dyDescent="0.25">
      <c r="T57" s="1" t="s">
        <v>48</v>
      </c>
      <c r="AB57" s="2" t="s">
        <v>19</v>
      </c>
      <c r="AC57" s="90">
        <f>V41</f>
        <v>2.61</v>
      </c>
      <c r="AD57" s="90"/>
      <c r="AE57" s="90"/>
    </row>
    <row r="58" spans="19:36" ht="20.100000000000001" customHeight="1" x14ac:dyDescent="0.25">
      <c r="T58" s="1" t="s">
        <v>49</v>
      </c>
      <c r="AB58" s="2" t="s">
        <v>19</v>
      </c>
      <c r="AC58" s="48">
        <f>X15</f>
        <v>78.301015697137487</v>
      </c>
      <c r="AD58" s="48"/>
      <c r="AE58" s="48"/>
      <c r="AF58" s="1" t="s">
        <v>28</v>
      </c>
      <c r="AG58" s="90">
        <f>AC56</f>
        <v>3</v>
      </c>
      <c r="AH58" s="46"/>
      <c r="AI58" s="46"/>
    </row>
    <row r="59" spans="19:36" ht="20.100000000000001" customHeight="1" x14ac:dyDescent="0.25">
      <c r="AB59" s="2" t="s">
        <v>19</v>
      </c>
      <c r="AC59" s="90">
        <f>AC58*AG58/100</f>
        <v>2.3490304709141245</v>
      </c>
      <c r="AD59" s="90"/>
      <c r="AE59" s="90"/>
    </row>
    <row r="60" spans="19:36" ht="20.100000000000001" customHeight="1" x14ac:dyDescent="0.25">
      <c r="T60" s="1" t="s">
        <v>50</v>
      </c>
      <c r="AD60" s="2" t="s">
        <v>19</v>
      </c>
      <c r="AE60" s="1" t="s">
        <v>53</v>
      </c>
    </row>
    <row r="61" spans="19:36" ht="20.100000000000001" customHeight="1" x14ac:dyDescent="0.25">
      <c r="AD61" s="2" t="s">
        <v>19</v>
      </c>
      <c r="AE61" s="92">
        <f>AC56</f>
        <v>3</v>
      </c>
      <c r="AF61" s="92"/>
      <c r="AG61" s="92"/>
      <c r="AH61" s="90">
        <f>AC57</f>
        <v>2.61</v>
      </c>
      <c r="AI61" s="46"/>
      <c r="AJ61" s="46"/>
    </row>
    <row r="62" spans="19:36" ht="20.100000000000001" customHeight="1" x14ac:dyDescent="0.25">
      <c r="AD62" s="2" t="s">
        <v>19</v>
      </c>
      <c r="AE62" s="90">
        <f>AE61-AH61</f>
        <v>0.39000000000000012</v>
      </c>
      <c r="AF62" s="46"/>
      <c r="AG62" s="46"/>
    </row>
    <row r="63" spans="19:36" ht="20.100000000000001" customHeight="1" x14ac:dyDescent="0.25">
      <c r="T63" s="1" t="s">
        <v>51</v>
      </c>
      <c r="AD63" s="2" t="s">
        <v>19</v>
      </c>
      <c r="AE63" s="1" t="s">
        <v>54</v>
      </c>
    </row>
    <row r="64" spans="19:36" ht="20.100000000000001" customHeight="1" x14ac:dyDescent="0.25">
      <c r="AD64" s="2" t="s">
        <v>19</v>
      </c>
      <c r="AE64" s="92">
        <f>AC59</f>
        <v>2.3490304709141245</v>
      </c>
      <c r="AF64" s="92"/>
      <c r="AG64" s="92"/>
      <c r="AH64" s="90">
        <f>AE62</f>
        <v>0.39000000000000012</v>
      </c>
      <c r="AI64" s="46"/>
      <c r="AJ64" s="46"/>
    </row>
    <row r="65" spans="20:36" ht="20.100000000000001" customHeight="1" x14ac:dyDescent="0.25">
      <c r="AD65" s="2" t="s">
        <v>19</v>
      </c>
      <c r="AE65" s="90">
        <f>AE64-AH64</f>
        <v>1.9590304709141244</v>
      </c>
      <c r="AF65" s="46"/>
      <c r="AG65" s="46"/>
    </row>
    <row r="66" spans="20:36" ht="20.100000000000001" customHeight="1" x14ac:dyDescent="0.25">
      <c r="T66" s="1" t="s">
        <v>52</v>
      </c>
      <c r="AD66" s="46" t="s">
        <v>19</v>
      </c>
      <c r="AE66" s="91">
        <f>AE65</f>
        <v>1.9590304709141244</v>
      </c>
      <c r="AF66" s="58"/>
      <c r="AG66" s="58"/>
      <c r="AH66" s="46" t="s">
        <v>28</v>
      </c>
      <c r="AI66" s="47">
        <v>100</v>
      </c>
      <c r="AJ66" s="47"/>
    </row>
    <row r="67" spans="20:36" ht="20.100000000000001" customHeight="1" x14ac:dyDescent="0.25">
      <c r="AD67" s="46"/>
      <c r="AE67" s="90">
        <f>AC57</f>
        <v>2.61</v>
      </c>
      <c r="AF67" s="46"/>
      <c r="AG67" s="46"/>
      <c r="AH67" s="46"/>
      <c r="AI67" s="47"/>
      <c r="AJ67" s="47"/>
    </row>
    <row r="68" spans="20:36" ht="20.100000000000001" customHeight="1" x14ac:dyDescent="0.25">
      <c r="AD68" s="2" t="s">
        <v>19</v>
      </c>
      <c r="AE68" s="48">
        <f>AE66/AE67*AI66</f>
        <v>75.058638732341933</v>
      </c>
      <c r="AF68" s="48"/>
      <c r="AG68" s="48"/>
    </row>
    <row r="69" spans="20:36" ht="20.100000000000001" customHeight="1" x14ac:dyDescent="0.25">
      <c r="T69" s="1" t="s">
        <v>55</v>
      </c>
    </row>
    <row r="70" spans="20:36" ht="20.100000000000001" customHeight="1" x14ac:dyDescent="0.25">
      <c r="T70" s="1" t="s">
        <v>56</v>
      </c>
    </row>
    <row r="72" spans="20:36" ht="20.100000000000001" customHeight="1" x14ac:dyDescent="0.25">
      <c r="T72" s="1" t="s">
        <v>57</v>
      </c>
      <c r="AF72" s="82">
        <v>60</v>
      </c>
      <c r="AG72" s="82"/>
    </row>
    <row r="74" spans="20:36" ht="20.100000000000001" customHeight="1" x14ac:dyDescent="0.25">
      <c r="T74" s="72" t="s">
        <v>2</v>
      </c>
      <c r="U74" s="72"/>
      <c r="V74" s="72" t="s">
        <v>58</v>
      </c>
      <c r="W74" s="72"/>
      <c r="X74" s="72"/>
      <c r="Y74" s="72" t="s">
        <v>58</v>
      </c>
      <c r="Z74" s="72"/>
      <c r="AA74" s="72"/>
      <c r="AB74" s="72" t="s">
        <v>35</v>
      </c>
      <c r="AC74" s="72"/>
      <c r="AD74" s="72"/>
      <c r="AE74" s="72" t="s">
        <v>35</v>
      </c>
      <c r="AF74" s="72"/>
      <c r="AG74" s="72"/>
    </row>
    <row r="75" spans="20:36" ht="20.100000000000001" customHeight="1" x14ac:dyDescent="0.25">
      <c r="T75" s="70"/>
      <c r="U75" s="70"/>
      <c r="V75" s="70" t="s">
        <v>43</v>
      </c>
      <c r="W75" s="70"/>
      <c r="X75" s="70"/>
      <c r="Y75" s="70" t="s">
        <v>59</v>
      </c>
      <c r="Z75" s="70"/>
      <c r="AA75" s="70"/>
      <c r="AB75" s="70" t="s">
        <v>43</v>
      </c>
      <c r="AC75" s="70"/>
      <c r="AD75" s="70"/>
      <c r="AE75" s="70" t="s">
        <v>59</v>
      </c>
      <c r="AF75" s="70"/>
      <c r="AG75" s="70"/>
    </row>
    <row r="76" spans="20:36" ht="20.100000000000001" customHeight="1" x14ac:dyDescent="0.25">
      <c r="T76" s="58" t="s">
        <v>3</v>
      </c>
      <c r="U76" s="58"/>
      <c r="V76" s="58" t="s">
        <v>5</v>
      </c>
      <c r="W76" s="58"/>
      <c r="X76" s="58"/>
      <c r="Y76" s="58" t="s">
        <v>5</v>
      </c>
      <c r="Z76" s="58"/>
      <c r="AA76" s="58"/>
      <c r="AB76" s="58" t="s">
        <v>8</v>
      </c>
      <c r="AC76" s="58"/>
      <c r="AD76" s="58"/>
      <c r="AE76" s="58" t="s">
        <v>8</v>
      </c>
      <c r="AF76" s="58"/>
      <c r="AG76" s="58"/>
    </row>
    <row r="77" spans="20:36" ht="20.100000000000001" customHeight="1" x14ac:dyDescent="0.25">
      <c r="T77" s="72">
        <v>1</v>
      </c>
      <c r="U77" s="72"/>
      <c r="V77" s="72">
        <v>3</v>
      </c>
      <c r="W77" s="72"/>
      <c r="X77" s="72"/>
      <c r="Y77" s="49">
        <f>V41</f>
        <v>2.61</v>
      </c>
      <c r="Z77" s="46"/>
      <c r="AA77" s="46"/>
      <c r="AB77" s="72">
        <f>X15</f>
        <v>78.301015697137487</v>
      </c>
      <c r="AC77" s="72"/>
      <c r="AD77" s="72"/>
      <c r="AE77" s="49">
        <f>(AC$59-(V$77-Y77))/Y77*100</f>
        <v>75.058638732341933</v>
      </c>
      <c r="AF77" s="46"/>
      <c r="AG77" s="46"/>
    </row>
    <row r="78" spans="20:36" ht="20.100000000000001" customHeight="1" x14ac:dyDescent="0.25">
      <c r="T78" s="46">
        <v>2</v>
      </c>
      <c r="U78" s="46"/>
      <c r="V78" s="46"/>
      <c r="W78" s="46"/>
      <c r="X78" s="46"/>
      <c r="Y78" s="49">
        <f t="shared" ref="Y78:Y83" si="2">V42</f>
        <v>2.14</v>
      </c>
      <c r="Z78" s="46"/>
      <c r="AA78" s="46"/>
      <c r="AB78" s="46"/>
      <c r="AC78" s="46"/>
      <c r="AD78" s="46"/>
      <c r="AE78" s="49">
        <f t="shared" ref="AE78:AE83" si="3">(AC$59-(V$77-Y78))/Y78*100</f>
        <v>69.580863126828248</v>
      </c>
      <c r="AF78" s="46"/>
      <c r="AG78" s="46"/>
    </row>
    <row r="79" spans="20:36" ht="20.100000000000001" customHeight="1" x14ac:dyDescent="0.25">
      <c r="T79" s="46">
        <v>3</v>
      </c>
      <c r="U79" s="46"/>
      <c r="V79" s="46"/>
      <c r="W79" s="46"/>
      <c r="X79" s="46"/>
      <c r="Y79" s="49">
        <f t="shared" si="2"/>
        <v>1.86</v>
      </c>
      <c r="Z79" s="46"/>
      <c r="AA79" s="46"/>
      <c r="AB79" s="46"/>
      <c r="AC79" s="46"/>
      <c r="AD79" s="46"/>
      <c r="AE79" s="49">
        <f t="shared" si="3"/>
        <v>65.001638221189495</v>
      </c>
      <c r="AF79" s="46"/>
      <c r="AG79" s="46"/>
    </row>
    <row r="80" spans="20:36" ht="20.100000000000001" customHeight="1" x14ac:dyDescent="0.25">
      <c r="T80" s="46">
        <v>4</v>
      </c>
      <c r="U80" s="46"/>
      <c r="V80" s="46"/>
      <c r="W80" s="46"/>
      <c r="X80" s="46"/>
      <c r="Y80" s="49">
        <f t="shared" si="2"/>
        <v>1.52</v>
      </c>
      <c r="Z80" s="46"/>
      <c r="AA80" s="46"/>
      <c r="AB80" s="46"/>
      <c r="AC80" s="46"/>
      <c r="AD80" s="46"/>
      <c r="AE80" s="49">
        <f t="shared" si="3"/>
        <v>57.173057296981881</v>
      </c>
      <c r="AF80" s="46"/>
      <c r="AG80" s="46"/>
    </row>
    <row r="81" spans="19:35" ht="20.100000000000001" customHeight="1" x14ac:dyDescent="0.25">
      <c r="T81" s="46">
        <v>5</v>
      </c>
      <c r="U81" s="46"/>
      <c r="V81" s="46"/>
      <c r="W81" s="46"/>
      <c r="X81" s="46"/>
      <c r="Y81" s="49">
        <f t="shared" si="2"/>
        <v>1.35</v>
      </c>
      <c r="Z81" s="46"/>
      <c r="AA81" s="46"/>
      <c r="AB81" s="46"/>
      <c r="AC81" s="46"/>
      <c r="AD81" s="46"/>
      <c r="AE81" s="49">
        <f t="shared" si="3"/>
        <v>51.780034882527751</v>
      </c>
      <c r="AF81" s="46"/>
      <c r="AG81" s="46"/>
    </row>
    <row r="82" spans="19:35" ht="20.100000000000001" customHeight="1" x14ac:dyDescent="0.25">
      <c r="T82" s="46">
        <v>6</v>
      </c>
      <c r="U82" s="46"/>
      <c r="V82" s="46"/>
      <c r="W82" s="46"/>
      <c r="X82" s="46"/>
      <c r="Y82" s="49">
        <f t="shared" si="2"/>
        <v>1.19</v>
      </c>
      <c r="Z82" s="46"/>
      <c r="AA82" s="46"/>
      <c r="AB82" s="46"/>
      <c r="AC82" s="46"/>
      <c r="AD82" s="46"/>
      <c r="AE82" s="49">
        <f t="shared" si="3"/>
        <v>45.296678228077688</v>
      </c>
      <c r="AF82" s="46"/>
      <c r="AG82" s="46"/>
    </row>
    <row r="83" spans="19:35" ht="20.100000000000001" customHeight="1" x14ac:dyDescent="0.25">
      <c r="T83" s="46">
        <v>7</v>
      </c>
      <c r="U83" s="46"/>
      <c r="V83" s="46"/>
      <c r="W83" s="46"/>
      <c r="X83" s="46"/>
      <c r="Y83" s="49">
        <f t="shared" si="2"/>
        <v>1.1100000000000001</v>
      </c>
      <c r="Z83" s="46"/>
      <c r="AA83" s="46"/>
      <c r="AB83" s="46"/>
      <c r="AC83" s="46"/>
      <c r="AD83" s="46"/>
      <c r="AE83" s="49">
        <f t="shared" si="3"/>
        <v>41.354096478749966</v>
      </c>
      <c r="AF83" s="46"/>
      <c r="AG83" s="46"/>
    </row>
    <row r="84" spans="19:35" ht="20.100000000000001" customHeight="1" x14ac:dyDescent="0.25">
      <c r="T84" s="46">
        <v>8</v>
      </c>
      <c r="U84" s="46"/>
      <c r="V84" s="46"/>
      <c r="W84" s="46"/>
      <c r="X84" s="46"/>
      <c r="Y84" s="49">
        <v>1.1000000000000001</v>
      </c>
      <c r="Z84" s="46"/>
      <c r="AA84" s="46"/>
      <c r="AB84" s="46"/>
      <c r="AC84" s="46"/>
      <c r="AD84" s="46"/>
      <c r="AE84" s="49">
        <f t="shared" ref="AE84:AE85" si="4">(AC$59-(V$77-Y84))/Y84*100</f>
        <v>40.820951901284054</v>
      </c>
      <c r="AF84" s="46"/>
      <c r="AG84" s="46"/>
    </row>
    <row r="85" spans="19:35" ht="20.100000000000001" customHeight="1" x14ac:dyDescent="0.25">
      <c r="T85" s="46">
        <v>9</v>
      </c>
      <c r="U85" s="46"/>
      <c r="V85" s="46"/>
      <c r="W85" s="46"/>
      <c r="X85" s="46"/>
      <c r="Y85" s="49">
        <v>1.0900000000000001</v>
      </c>
      <c r="Z85" s="46"/>
      <c r="AA85" s="46"/>
      <c r="AB85" s="46"/>
      <c r="AC85" s="46"/>
      <c r="AD85" s="46"/>
      <c r="AE85" s="49">
        <f t="shared" si="4"/>
        <v>40.278024854506846</v>
      </c>
      <c r="AF85" s="46"/>
      <c r="AG85" s="46"/>
    </row>
    <row r="86" spans="19:35" ht="20.100000000000001" customHeight="1" x14ac:dyDescent="0.25">
      <c r="T86" s="46">
        <v>10</v>
      </c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</row>
    <row r="87" spans="19:35" ht="20.100000000000001" customHeight="1" x14ac:dyDescent="0.25">
      <c r="T87" s="46">
        <v>11</v>
      </c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</row>
    <row r="88" spans="19:35" ht="20.100000000000001" customHeight="1" x14ac:dyDescent="0.25">
      <c r="T88" s="46">
        <v>12</v>
      </c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</row>
    <row r="89" spans="19:35" ht="20.100000000000001" customHeight="1" x14ac:dyDescent="0.25">
      <c r="T89" s="58">
        <v>13</v>
      </c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1" spans="19:35" ht="20.100000000000001" customHeight="1" x14ac:dyDescent="0.25">
      <c r="S91" s="1">
        <v>2</v>
      </c>
      <c r="T91" s="1" t="s">
        <v>60</v>
      </c>
    </row>
    <row r="92" spans="19:35" ht="20.100000000000001" customHeight="1" x14ac:dyDescent="0.25">
      <c r="T92" s="1" t="s">
        <v>61</v>
      </c>
      <c r="AB92" s="1" t="s">
        <v>19</v>
      </c>
      <c r="AC92" s="90">
        <f>Y85</f>
        <v>1.0900000000000001</v>
      </c>
      <c r="AD92" s="46"/>
      <c r="AE92" s="46"/>
    </row>
    <row r="93" spans="19:35" ht="20.100000000000001" customHeight="1" x14ac:dyDescent="0.25">
      <c r="T93" s="1" t="s">
        <v>62</v>
      </c>
      <c r="AB93" s="1" t="s">
        <v>19</v>
      </c>
      <c r="AC93" s="48">
        <f>AE85</f>
        <v>40.278024854506846</v>
      </c>
      <c r="AD93" s="46"/>
      <c r="AE93" s="46"/>
    </row>
    <row r="94" spans="19:35" ht="20.100000000000001" customHeight="1" x14ac:dyDescent="0.25">
      <c r="T94" s="1" t="s">
        <v>63</v>
      </c>
      <c r="AB94" s="1" t="s">
        <v>19</v>
      </c>
      <c r="AC94" s="48">
        <f>AC93</f>
        <v>40.278024854506846</v>
      </c>
      <c r="AD94" s="46"/>
      <c r="AE94" s="46"/>
      <c r="AF94" s="1" t="s">
        <v>28</v>
      </c>
      <c r="AG94" s="90">
        <f>AC92</f>
        <v>1.0900000000000001</v>
      </c>
      <c r="AH94" s="46"/>
      <c r="AI94" s="46"/>
    </row>
    <row r="95" spans="19:35" ht="20.100000000000001" customHeight="1" x14ac:dyDescent="0.25">
      <c r="AB95" s="1" t="s">
        <v>19</v>
      </c>
      <c r="AC95" s="90">
        <f>AC94/100*AG94</f>
        <v>0.43903047091412462</v>
      </c>
      <c r="AD95" s="46"/>
      <c r="AE95" s="46"/>
    </row>
    <row r="97" spans="19:35" ht="20.100000000000001" customHeight="1" x14ac:dyDescent="0.25">
      <c r="S97" s="1">
        <v>3</v>
      </c>
      <c r="T97" s="1" t="s">
        <v>64</v>
      </c>
    </row>
    <row r="98" spans="19:35" ht="20.100000000000001" customHeight="1" x14ac:dyDescent="0.25">
      <c r="T98" s="1" t="s">
        <v>65</v>
      </c>
      <c r="AB98" s="1" t="s">
        <v>19</v>
      </c>
      <c r="AC98" s="1" t="s">
        <v>54</v>
      </c>
    </row>
    <row r="99" spans="19:35" ht="20.100000000000001" customHeight="1" x14ac:dyDescent="0.25">
      <c r="AB99" s="1" t="s">
        <v>19</v>
      </c>
      <c r="AC99" s="90">
        <f>AC59</f>
        <v>2.3490304709141245</v>
      </c>
      <c r="AD99" s="46"/>
      <c r="AE99" s="46"/>
      <c r="AF99" s="1" t="s">
        <v>34</v>
      </c>
      <c r="AG99" s="90">
        <f>AC95</f>
        <v>0.43903047091412462</v>
      </c>
      <c r="AH99" s="46"/>
      <c r="AI99" s="46"/>
    </row>
    <row r="100" spans="19:35" ht="20.100000000000001" customHeight="1" x14ac:dyDescent="0.25">
      <c r="AB100" s="1" t="s">
        <v>19</v>
      </c>
      <c r="AC100" s="90">
        <f>AC99-AG99</f>
        <v>1.91</v>
      </c>
      <c r="AD100" s="46"/>
      <c r="AE100" s="46"/>
    </row>
    <row r="103" spans="19:35" ht="20.100000000000001" customHeight="1" x14ac:dyDescent="0.25">
      <c r="S103" s="1">
        <v>4</v>
      </c>
      <c r="T103" s="1" t="s">
        <v>66</v>
      </c>
    </row>
    <row r="104" spans="19:35" ht="20.100000000000001" customHeight="1" x14ac:dyDescent="0.25">
      <c r="T104" s="1" t="s">
        <v>67</v>
      </c>
      <c r="Y104" s="2" t="s">
        <v>19</v>
      </c>
      <c r="Z104" s="97">
        <v>6.3</v>
      </c>
      <c r="AA104" s="97"/>
      <c r="AB104" s="97"/>
    </row>
    <row r="105" spans="19:35" ht="20.100000000000001" customHeight="1" x14ac:dyDescent="0.25">
      <c r="T105" s="1" t="s">
        <v>68</v>
      </c>
      <c r="Y105" s="2" t="s">
        <v>19</v>
      </c>
      <c r="Z105" s="113">
        <v>1.06</v>
      </c>
      <c r="AA105" s="113"/>
      <c r="AB105" s="113"/>
    </row>
    <row r="106" spans="19:35" ht="20.100000000000001" customHeight="1" x14ac:dyDescent="0.25">
      <c r="T106" s="1" t="s">
        <v>69</v>
      </c>
      <c r="Y106" s="2" t="s">
        <v>19</v>
      </c>
      <c r="Z106" s="111">
        <v>9</v>
      </c>
      <c r="AA106" s="111"/>
      <c r="AB106" s="111"/>
    </row>
    <row r="107" spans="19:35" ht="20.100000000000001" customHeight="1" x14ac:dyDescent="0.25">
      <c r="T107" s="1" t="s">
        <v>70</v>
      </c>
      <c r="Y107" s="2" t="s">
        <v>19</v>
      </c>
      <c r="Z107" s="94">
        <v>2</v>
      </c>
      <c r="AA107" s="94"/>
      <c r="AB107" s="94"/>
      <c r="AC107" s="2" t="s">
        <v>19</v>
      </c>
      <c r="AD107" s="95">
        <f>Z107*2.54</f>
        <v>5.08</v>
      </c>
      <c r="AE107" s="95"/>
      <c r="AF107" s="95"/>
      <c r="AG107" s="95"/>
    </row>
    <row r="108" spans="19:35" ht="20.100000000000001" customHeight="1" x14ac:dyDescent="0.25">
      <c r="T108" s="1" t="s">
        <v>71</v>
      </c>
      <c r="Y108" s="2" t="s">
        <v>19</v>
      </c>
      <c r="Z108" s="95">
        <v>2.54</v>
      </c>
      <c r="AA108" s="95"/>
      <c r="AB108" s="95"/>
      <c r="AC108" s="2" t="s">
        <v>19</v>
      </c>
      <c r="AD108" s="96">
        <f>Z108/100</f>
        <v>2.5399999999999999E-2</v>
      </c>
      <c r="AE108" s="96"/>
      <c r="AF108" s="96"/>
      <c r="AG108" s="96"/>
    </row>
    <row r="109" spans="19:35" ht="20.100000000000001" customHeight="1" x14ac:dyDescent="0.25">
      <c r="T109" s="1" t="s">
        <v>72</v>
      </c>
      <c r="Y109" s="2" t="s">
        <v>19</v>
      </c>
      <c r="Z109" s="46" t="s">
        <v>76</v>
      </c>
      <c r="AA109" s="46"/>
      <c r="AB109" s="46"/>
    </row>
    <row r="110" spans="19:35" ht="20.100000000000001" customHeight="1" x14ac:dyDescent="0.25">
      <c r="Y110" s="2" t="s">
        <v>19</v>
      </c>
      <c r="Z110" s="46">
        <v>3.14</v>
      </c>
      <c r="AA110" s="46"/>
      <c r="AB110" s="1" t="s">
        <v>28</v>
      </c>
      <c r="AC110" s="101">
        <f>AD108*AD108</f>
        <v>6.4515999999999998E-4</v>
      </c>
      <c r="AD110" s="101"/>
      <c r="AE110" s="101"/>
      <c r="AF110" s="101"/>
      <c r="AG110" s="101"/>
    </row>
    <row r="111" spans="19:35" ht="20.100000000000001" customHeight="1" x14ac:dyDescent="0.25">
      <c r="Y111" s="2" t="s">
        <v>19</v>
      </c>
      <c r="Z111" s="101">
        <f>Z110*AC110</f>
        <v>2.0258023999999999E-3</v>
      </c>
      <c r="AA111" s="46"/>
      <c r="AB111" s="46"/>
      <c r="AC111" s="46"/>
      <c r="AD111" s="46"/>
    </row>
    <row r="112" spans="19:35" ht="20.100000000000001" customHeight="1" x14ac:dyDescent="0.25">
      <c r="T112" s="1" t="s">
        <v>73</v>
      </c>
      <c r="Y112" s="2" t="s">
        <v>19</v>
      </c>
      <c r="Z112" s="97">
        <f>Z104</f>
        <v>6.3</v>
      </c>
      <c r="AA112" s="46"/>
      <c r="AB112" s="46"/>
      <c r="AC112" s="1" t="s">
        <v>28</v>
      </c>
      <c r="AD112" s="101">
        <f>Z111</f>
        <v>2.0258023999999999E-3</v>
      </c>
      <c r="AE112" s="46"/>
      <c r="AF112" s="46"/>
      <c r="AG112" s="46"/>
      <c r="AH112" s="46"/>
    </row>
    <row r="113" spans="11:36" ht="20.100000000000001" customHeight="1" x14ac:dyDescent="0.25">
      <c r="Y113" s="2" t="s">
        <v>19</v>
      </c>
      <c r="Z113" s="112">
        <f>Z112*AD112</f>
        <v>1.276255512E-2</v>
      </c>
      <c r="AA113" s="112"/>
      <c r="AB113" s="112"/>
      <c r="AC113" s="112"/>
      <c r="AD113" s="112"/>
    </row>
    <row r="114" spans="11:36" ht="20.100000000000001" customHeight="1" x14ac:dyDescent="0.25">
      <c r="K114" s="4"/>
      <c r="T114" s="1" t="s">
        <v>74</v>
      </c>
      <c r="Y114" s="2" t="s">
        <v>19</v>
      </c>
      <c r="Z114" s="112">
        <f>Z113</f>
        <v>1.276255512E-2</v>
      </c>
      <c r="AA114" s="46"/>
      <c r="AB114" s="46"/>
      <c r="AC114" s="46"/>
      <c r="AD114" s="46"/>
      <c r="AE114" s="1" t="s">
        <v>28</v>
      </c>
      <c r="AF114" s="113">
        <f>Z105</f>
        <v>1.06</v>
      </c>
      <c r="AG114" s="46"/>
      <c r="AH114" s="46"/>
    </row>
    <row r="115" spans="11:36" ht="20.100000000000001" customHeight="1" x14ac:dyDescent="0.25">
      <c r="Y115" s="2" t="s">
        <v>19</v>
      </c>
      <c r="Z115" s="99">
        <f>Z114*AF114</f>
        <v>1.35283084272E-2</v>
      </c>
      <c r="AA115" s="99"/>
      <c r="AB115" s="99"/>
      <c r="AC115" s="99"/>
      <c r="AD115" s="99"/>
    </row>
    <row r="116" spans="11:36" ht="20.100000000000001" customHeight="1" x14ac:dyDescent="0.25">
      <c r="T116" s="1" t="s">
        <v>75</v>
      </c>
      <c r="Y116" s="2" t="s">
        <v>19</v>
      </c>
      <c r="Z116" s="99">
        <f>Z115</f>
        <v>1.35283084272E-2</v>
      </c>
      <c r="AA116" s="46"/>
      <c r="AB116" s="46"/>
      <c r="AC116" s="46"/>
      <c r="AD116" s="46"/>
    </row>
    <row r="117" spans="11:36" ht="20.100000000000001" customHeight="1" x14ac:dyDescent="0.25">
      <c r="Y117" s="2" t="s">
        <v>19</v>
      </c>
      <c r="Z117" s="99">
        <f>Z116</f>
        <v>1.35283084272E-2</v>
      </c>
      <c r="AA117" s="46"/>
      <c r="AB117" s="46"/>
      <c r="AC117" s="46"/>
      <c r="AD117" s="46"/>
      <c r="AE117" s="100">
        <v>9</v>
      </c>
      <c r="AF117" s="100"/>
      <c r="AG117" s="100"/>
      <c r="AH117" s="110">
        <v>3600</v>
      </c>
      <c r="AI117" s="110"/>
      <c r="AJ117" s="110"/>
    </row>
    <row r="118" spans="11:36" ht="20.100000000000001" customHeight="1" x14ac:dyDescent="0.25">
      <c r="AH118" s="111">
        <v>1</v>
      </c>
      <c r="AI118" s="111"/>
      <c r="AJ118" s="111"/>
    </row>
    <row r="119" spans="11:36" ht="20.100000000000001" customHeight="1" x14ac:dyDescent="0.25">
      <c r="Y119" s="2" t="s">
        <v>19</v>
      </c>
      <c r="Z119" s="56">
        <f>Z117*AE117*AH117</f>
        <v>438.31719304128001</v>
      </c>
      <c r="AA119" s="56"/>
      <c r="AB119" s="56"/>
      <c r="AC119" s="56"/>
    </row>
    <row r="121" spans="11:36" ht="20.100000000000001" customHeight="1" x14ac:dyDescent="0.25">
      <c r="T121" s="1" t="s">
        <v>77</v>
      </c>
    </row>
    <row r="122" spans="11:36" ht="20.100000000000001" customHeight="1" x14ac:dyDescent="0.25">
      <c r="T122" s="73" t="s">
        <v>78</v>
      </c>
      <c r="U122" s="73"/>
      <c r="V122" s="73"/>
      <c r="W122" s="73"/>
      <c r="X122" s="73" t="s">
        <v>84</v>
      </c>
      <c r="Y122" s="73"/>
      <c r="Z122" s="73"/>
      <c r="AA122" s="73"/>
      <c r="AB122" s="73" t="s">
        <v>85</v>
      </c>
      <c r="AC122" s="73"/>
      <c r="AD122" s="73"/>
      <c r="AE122" s="73"/>
    </row>
    <row r="123" spans="11:36" ht="20.100000000000001" customHeight="1" x14ac:dyDescent="0.25">
      <c r="T123" s="46" t="s">
        <v>79</v>
      </c>
      <c r="U123" s="46"/>
      <c r="V123" s="46"/>
      <c r="W123" s="46"/>
      <c r="X123" s="49">
        <f>AC56-AC59</f>
        <v>0.65096952908587546</v>
      </c>
      <c r="Y123" s="49"/>
      <c r="Z123" s="49"/>
      <c r="AA123" s="49"/>
      <c r="AB123" s="49">
        <f>X123</f>
        <v>0.65096952908587546</v>
      </c>
      <c r="AC123" s="49"/>
      <c r="AD123" s="49"/>
      <c r="AE123" s="49"/>
    </row>
    <row r="124" spans="11:36" ht="20.100000000000001" customHeight="1" x14ac:dyDescent="0.25">
      <c r="T124" s="46" t="s">
        <v>80</v>
      </c>
      <c r="U124" s="46"/>
      <c r="V124" s="46"/>
      <c r="W124" s="46"/>
      <c r="X124" s="49">
        <f>AC59</f>
        <v>2.3490304709141245</v>
      </c>
      <c r="Y124" s="49"/>
      <c r="Z124" s="49"/>
      <c r="AA124" s="49"/>
      <c r="AB124" s="49">
        <f>AC95</f>
        <v>0.43903047091412462</v>
      </c>
      <c r="AC124" s="49"/>
      <c r="AD124" s="49"/>
      <c r="AE124" s="49"/>
    </row>
    <row r="125" spans="11:36" ht="20.100000000000001" customHeight="1" x14ac:dyDescent="0.25">
      <c r="T125" s="46" t="s">
        <v>81</v>
      </c>
      <c r="U125" s="46"/>
      <c r="V125" s="46"/>
      <c r="W125" s="46"/>
      <c r="X125" s="49"/>
      <c r="Y125" s="49"/>
      <c r="Z125" s="49"/>
      <c r="AA125" s="49"/>
      <c r="AB125" s="49">
        <f>AC100</f>
        <v>1.91</v>
      </c>
      <c r="AC125" s="49"/>
      <c r="AD125" s="49"/>
      <c r="AE125" s="49"/>
    </row>
    <row r="126" spans="11:36" ht="20.100000000000001" customHeight="1" x14ac:dyDescent="0.25">
      <c r="T126" s="46" t="s">
        <v>82</v>
      </c>
      <c r="U126" s="46"/>
      <c r="V126" s="46"/>
      <c r="W126" s="46"/>
      <c r="X126" s="49">
        <f>Z119</f>
        <v>438.31719304128001</v>
      </c>
      <c r="Y126" s="49"/>
      <c r="Z126" s="49"/>
      <c r="AA126" s="49"/>
      <c r="AB126" s="49">
        <f>Z119</f>
        <v>438.31719304128001</v>
      </c>
      <c r="AC126" s="49"/>
      <c r="AD126" s="49"/>
      <c r="AE126" s="49"/>
    </row>
    <row r="127" spans="11:36" ht="20.100000000000001" customHeight="1" x14ac:dyDescent="0.25">
      <c r="T127" s="73" t="s">
        <v>83</v>
      </c>
      <c r="U127" s="73"/>
      <c r="V127" s="73"/>
      <c r="W127" s="73"/>
      <c r="X127" s="98">
        <f>SUM(X123:AA126)</f>
        <v>441.31719304128001</v>
      </c>
      <c r="Y127" s="73"/>
      <c r="Z127" s="73"/>
      <c r="AA127" s="73"/>
      <c r="AB127" s="98">
        <f>SUM(AB123:AE126)</f>
        <v>441.31719304128001</v>
      </c>
      <c r="AC127" s="73"/>
      <c r="AD127" s="73"/>
      <c r="AE127" s="73"/>
    </row>
    <row r="129" spans="14:51" ht="20.100000000000001" customHeight="1" x14ac:dyDescent="0.25">
      <c r="S129" s="1" t="s">
        <v>86</v>
      </c>
      <c r="T129" s="1" t="s">
        <v>87</v>
      </c>
      <c r="AG129" s="82">
        <v>60</v>
      </c>
      <c r="AH129" s="82"/>
    </row>
    <row r="130" spans="14:51" ht="20.100000000000001" customHeight="1" x14ac:dyDescent="0.25">
      <c r="S130" s="1">
        <v>1</v>
      </c>
      <c r="T130" s="1" t="s">
        <v>88</v>
      </c>
    </row>
    <row r="131" spans="14:51" ht="20.100000000000001" customHeight="1" x14ac:dyDescent="0.25">
      <c r="T131" s="1" t="s">
        <v>89</v>
      </c>
    </row>
    <row r="132" spans="14:51" ht="20.100000000000001" customHeight="1" x14ac:dyDescent="0.25">
      <c r="T132" s="46" t="s">
        <v>90</v>
      </c>
      <c r="U132" s="46"/>
      <c r="V132" s="46"/>
      <c r="W132" s="46"/>
      <c r="X132" s="46"/>
      <c r="Y132" s="46"/>
      <c r="Z132" s="46"/>
      <c r="AA132" s="46"/>
      <c r="AB132" s="1" t="s">
        <v>19</v>
      </c>
      <c r="AC132" s="50">
        <v>30</v>
      </c>
      <c r="AD132" s="50"/>
      <c r="AE132" s="50"/>
      <c r="AF132" s="1" t="s">
        <v>19</v>
      </c>
      <c r="AG132" s="107">
        <f>AC132+273.15</f>
        <v>303.14999999999998</v>
      </c>
      <c r="AH132" s="107"/>
      <c r="AI132" s="107"/>
    </row>
    <row r="133" spans="14:51" ht="20.100000000000001" customHeight="1" x14ac:dyDescent="0.25">
      <c r="T133" s="46" t="s">
        <v>91</v>
      </c>
      <c r="U133" s="46"/>
      <c r="V133" s="46"/>
      <c r="W133" s="46"/>
      <c r="X133" s="46"/>
      <c r="Y133" s="46"/>
      <c r="Z133" s="46"/>
      <c r="AA133" s="46"/>
      <c r="AB133" s="1" t="s">
        <v>19</v>
      </c>
      <c r="AC133" s="50">
        <v>87.9</v>
      </c>
      <c r="AD133" s="46"/>
      <c r="AE133" s="46"/>
      <c r="AF133" s="1" t="s">
        <v>19</v>
      </c>
      <c r="AG133" s="107">
        <f>AC133+273.15</f>
        <v>361.04999999999995</v>
      </c>
      <c r="AH133" s="107"/>
      <c r="AI133" s="107"/>
    </row>
    <row r="134" spans="14:51" ht="20.100000000000001" customHeight="1" x14ac:dyDescent="0.25">
      <c r="T134" s="46" t="s">
        <v>92</v>
      </c>
      <c r="U134" s="46"/>
      <c r="V134" s="46"/>
      <c r="W134" s="46"/>
      <c r="X134" s="46"/>
      <c r="Y134" s="46"/>
      <c r="Z134" s="46"/>
      <c r="AA134" s="46"/>
      <c r="AB134" s="1" t="s">
        <v>19</v>
      </c>
      <c r="AC134" s="56">
        <f>Z119</f>
        <v>438.31719304128001</v>
      </c>
      <c r="AD134" s="46"/>
      <c r="AE134" s="46"/>
      <c r="AF134" s="46"/>
    </row>
    <row r="135" spans="14:51" ht="20.100000000000001" customHeight="1" x14ac:dyDescent="0.25">
      <c r="T135" s="46" t="s">
        <v>93</v>
      </c>
      <c r="U135" s="46"/>
      <c r="V135" s="46"/>
      <c r="W135" s="46"/>
      <c r="X135" s="46"/>
      <c r="Y135" s="46"/>
      <c r="Z135" s="46"/>
      <c r="AA135" s="46"/>
      <c r="AB135" s="1" t="s">
        <v>19</v>
      </c>
      <c r="AC135" s="54">
        <v>28.84</v>
      </c>
      <c r="AD135" s="54"/>
      <c r="AE135" s="54"/>
      <c r="AF135" s="54"/>
      <c r="AG135" s="54"/>
    </row>
    <row r="137" spans="14:51" ht="20.100000000000001" customHeight="1" x14ac:dyDescent="0.25">
      <c r="T137" s="1" t="s">
        <v>95</v>
      </c>
    </row>
    <row r="138" spans="14:51" ht="20.100000000000001" customHeight="1" x14ac:dyDescent="0.25">
      <c r="T138" s="46" t="s">
        <v>96</v>
      </c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spans="14:51" ht="20.100000000000001" customHeight="1" x14ac:dyDescent="0.25">
      <c r="T139" s="1" t="s">
        <v>0</v>
      </c>
      <c r="U139" s="1" t="s">
        <v>19</v>
      </c>
      <c r="V139" s="46">
        <v>6.7130000000000001</v>
      </c>
      <c r="W139" s="46"/>
      <c r="X139" s="46"/>
      <c r="Y139" s="46"/>
      <c r="Z139" s="46"/>
      <c r="AB139" s="1" t="s">
        <v>99</v>
      </c>
      <c r="AC139" s="1" t="s">
        <v>19</v>
      </c>
      <c r="AD139" s="46">
        <v>1.147E-6</v>
      </c>
      <c r="AE139" s="46"/>
      <c r="AF139" s="46"/>
      <c r="AG139" s="46"/>
      <c r="AH139" s="46"/>
    </row>
    <row r="140" spans="14:51" ht="20.100000000000001" customHeight="1" x14ac:dyDescent="0.25">
      <c r="T140" s="1" t="s">
        <v>97</v>
      </c>
      <c r="U140" s="1" t="s">
        <v>19</v>
      </c>
      <c r="V140" s="46">
        <v>4.6969999999999998E-4</v>
      </c>
      <c r="W140" s="46"/>
      <c r="X140" s="46"/>
      <c r="Y140" s="46"/>
      <c r="Z140" s="46"/>
      <c r="AB140" s="1" t="s">
        <v>98</v>
      </c>
      <c r="AC140" s="1" t="s">
        <v>19</v>
      </c>
      <c r="AD140" s="51">
        <v>4.7000000000000003E-10</v>
      </c>
      <c r="AE140" s="51"/>
      <c r="AF140" s="51"/>
      <c r="AG140" s="51"/>
      <c r="AH140" s="51"/>
    </row>
    <row r="141" spans="14:51" ht="20.100000000000001" customHeight="1" x14ac:dyDescent="0.25">
      <c r="T141" s="6" t="s">
        <v>100</v>
      </c>
    </row>
    <row r="142" spans="14:51" ht="20.100000000000001" customHeight="1" x14ac:dyDescent="0.25">
      <c r="T142" s="1" t="s">
        <v>105</v>
      </c>
      <c r="W142" s="1" t="s">
        <v>19</v>
      </c>
      <c r="X142" s="69">
        <v>6.7450000000000001</v>
      </c>
      <c r="Y142" s="69"/>
      <c r="Z142" s="69"/>
      <c r="AA142" s="69"/>
      <c r="AB142" s="69"/>
      <c r="AC142" s="69"/>
      <c r="AK142" s="1" t="s">
        <v>101</v>
      </c>
      <c r="AP142" s="1" t="s">
        <v>19</v>
      </c>
      <c r="AQ142" s="105">
        <f>V139+(V140*AG132)+(AD139*AG132*AG132)+(AD140*AG132*AG132*AG132)</f>
        <v>6.9738927130152621</v>
      </c>
      <c r="AR142" s="105"/>
      <c r="AS142" s="105"/>
      <c r="AT142" s="105"/>
      <c r="AU142" s="105"/>
      <c r="AW142" s="5"/>
    </row>
    <row r="143" spans="14:51" ht="20.100000000000001" customHeight="1" x14ac:dyDescent="0.25">
      <c r="N143" s="4"/>
      <c r="W143" s="46" t="s">
        <v>19</v>
      </c>
      <c r="X143" s="68">
        <f>X142</f>
        <v>6.7450000000000001</v>
      </c>
      <c r="Y143" s="68"/>
      <c r="Z143" s="68"/>
      <c r="AA143" s="68"/>
      <c r="AB143" s="68"/>
      <c r="AC143" s="68"/>
      <c r="AD143" s="46" t="s">
        <v>28</v>
      </c>
      <c r="AE143" s="62">
        <v>4.1840000000000002</v>
      </c>
      <c r="AF143" s="63"/>
      <c r="AG143" s="64"/>
      <c r="AP143" s="46" t="s">
        <v>19</v>
      </c>
      <c r="AQ143" s="104">
        <f>AQ142</f>
        <v>6.9738927130152621</v>
      </c>
      <c r="AR143" s="58"/>
      <c r="AS143" s="58"/>
      <c r="AT143" s="58"/>
      <c r="AU143" s="58"/>
      <c r="AV143" s="46" t="s">
        <v>28</v>
      </c>
      <c r="AW143" s="62">
        <v>4.1840000000000002</v>
      </c>
      <c r="AX143" s="63"/>
      <c r="AY143" s="64"/>
    </row>
    <row r="144" spans="14:51" ht="20.100000000000001" customHeight="1" x14ac:dyDescent="0.25">
      <c r="W144" s="46"/>
      <c r="X144" s="54">
        <f>AC135</f>
        <v>28.84</v>
      </c>
      <c r="Y144" s="54"/>
      <c r="Z144" s="54"/>
      <c r="AA144" s="54"/>
      <c r="AB144" s="54"/>
      <c r="AC144" s="54"/>
      <c r="AD144" s="46"/>
      <c r="AE144" s="65">
        <v>1</v>
      </c>
      <c r="AF144" s="66"/>
      <c r="AG144" s="67"/>
      <c r="AP144" s="46"/>
      <c r="AQ144" s="54">
        <f>AC135</f>
        <v>28.84</v>
      </c>
      <c r="AR144" s="46"/>
      <c r="AS144" s="46"/>
      <c r="AT144" s="46"/>
      <c r="AU144" s="46"/>
      <c r="AV144" s="46"/>
      <c r="AW144" s="65">
        <v>1</v>
      </c>
      <c r="AX144" s="66"/>
      <c r="AY144" s="67"/>
    </row>
    <row r="145" spans="19:53" ht="20.100000000000001" customHeight="1" x14ac:dyDescent="0.25">
      <c r="W145" s="1" t="s">
        <v>19</v>
      </c>
      <c r="X145" s="55">
        <f>X143/X144*AE143/AE144</f>
        <v>0.9785395284327324</v>
      </c>
      <c r="Y145" s="55"/>
      <c r="Z145" s="55"/>
      <c r="AA145" s="55"/>
      <c r="AB145" s="55"/>
      <c r="AP145" s="1" t="s">
        <v>19</v>
      </c>
      <c r="AQ145" s="103">
        <f>AQ143/AQ144*AW143/AW144</f>
        <v>1.0117464324291212</v>
      </c>
      <c r="AR145" s="103"/>
      <c r="AS145" s="103"/>
      <c r="AT145" s="103"/>
      <c r="AU145" s="103"/>
    </row>
    <row r="147" spans="19:53" ht="20.100000000000001" customHeight="1" x14ac:dyDescent="0.25">
      <c r="T147" s="1" t="s">
        <v>124</v>
      </c>
      <c r="W147" s="1" t="s">
        <v>19</v>
      </c>
      <c r="X147" s="1" t="s">
        <v>106</v>
      </c>
      <c r="AC147" s="1" t="s">
        <v>107</v>
      </c>
      <c r="AK147" s="1" t="s">
        <v>102</v>
      </c>
      <c r="AP147" s="1" t="s">
        <v>19</v>
      </c>
      <c r="AQ147" s="105">
        <f>V139+(V140*AG133)+(AD139*AG133*AG133)+(AD140*AG133*AG133*AG133)</f>
        <v>7.054225534540584</v>
      </c>
      <c r="AR147" s="105"/>
      <c r="AS147" s="105"/>
      <c r="AT147" s="105"/>
      <c r="AU147" s="105"/>
    </row>
    <row r="148" spans="19:53" ht="20.100000000000001" customHeight="1" x14ac:dyDescent="0.25">
      <c r="W148" s="1" t="s">
        <v>19</v>
      </c>
      <c r="X148" s="56">
        <f>AC134</f>
        <v>438.31719304128001</v>
      </c>
      <c r="Y148" s="46"/>
      <c r="Z148" s="46"/>
      <c r="AA148" s="46"/>
      <c r="AB148" s="1" t="s">
        <v>28</v>
      </c>
      <c r="AC148" s="55">
        <f>X145</f>
        <v>0.9785395284327324</v>
      </c>
      <c r="AD148" s="46"/>
      <c r="AE148" s="46"/>
      <c r="AF148" s="46"/>
      <c r="AG148" s="46"/>
      <c r="AH148" s="1" t="s">
        <v>28</v>
      </c>
      <c r="AP148" s="46" t="s">
        <v>19</v>
      </c>
      <c r="AQ148" s="104">
        <f>AQ147</f>
        <v>7.054225534540584</v>
      </c>
      <c r="AR148" s="58"/>
      <c r="AS148" s="58"/>
      <c r="AT148" s="58"/>
      <c r="AU148" s="58"/>
      <c r="AV148" s="46" t="s">
        <v>28</v>
      </c>
      <c r="AW148" s="62">
        <v>4.1840000000000002</v>
      </c>
      <c r="AX148" s="63"/>
      <c r="AY148" s="64"/>
    </row>
    <row r="149" spans="19:53" ht="20.100000000000001" customHeight="1" x14ac:dyDescent="0.25">
      <c r="X149" s="1" t="s">
        <v>108</v>
      </c>
      <c r="Y149" s="50">
        <f>AC133</f>
        <v>87.9</v>
      </c>
      <c r="Z149" s="46"/>
      <c r="AA149" s="46"/>
      <c r="AB149" s="1" t="s">
        <v>34</v>
      </c>
      <c r="AC149" s="50">
        <f>AC132</f>
        <v>30</v>
      </c>
      <c r="AD149" s="46"/>
      <c r="AE149" s="46"/>
      <c r="AF149" s="1" t="s">
        <v>109</v>
      </c>
      <c r="AP149" s="46"/>
      <c r="AQ149" s="54">
        <f>AC135</f>
        <v>28.84</v>
      </c>
      <c r="AR149" s="46"/>
      <c r="AS149" s="46"/>
      <c r="AT149" s="46"/>
      <c r="AU149" s="46"/>
      <c r="AV149" s="46"/>
      <c r="AW149" s="65">
        <v>1</v>
      </c>
      <c r="AX149" s="66"/>
      <c r="AY149" s="67"/>
    </row>
    <row r="150" spans="19:53" ht="20.100000000000001" customHeight="1" x14ac:dyDescent="0.25">
      <c r="W150" s="1" t="s">
        <v>19</v>
      </c>
      <c r="X150" s="45">
        <f>X148*AC148*(Y149-AC149)</f>
        <v>24833.929494250984</v>
      </c>
      <c r="Y150" s="45"/>
      <c r="Z150" s="45"/>
      <c r="AA150" s="45"/>
      <c r="AB150" s="45"/>
      <c r="AP150" s="1" t="s">
        <v>19</v>
      </c>
      <c r="AQ150" s="103">
        <f>AQ148/AQ149*AW148/AW149</f>
        <v>1.0234008195741264</v>
      </c>
      <c r="AR150" s="103"/>
      <c r="AS150" s="103"/>
      <c r="AT150" s="103"/>
      <c r="AU150" s="103"/>
    </row>
    <row r="152" spans="19:53" ht="20.100000000000001" customHeight="1" x14ac:dyDescent="0.25">
      <c r="S152" s="1">
        <v>2</v>
      </c>
      <c r="T152" s="1" t="s">
        <v>110</v>
      </c>
      <c r="AL152" s="1" t="s">
        <v>103</v>
      </c>
      <c r="AM152" s="1" t="s">
        <v>19</v>
      </c>
      <c r="AN152" s="1" t="s">
        <v>104</v>
      </c>
    </row>
    <row r="153" spans="19:53" ht="20.100000000000001" customHeight="1" x14ac:dyDescent="0.25">
      <c r="T153" s="1" t="s">
        <v>111</v>
      </c>
      <c r="W153" s="1" t="s">
        <v>19</v>
      </c>
      <c r="X153" s="59">
        <v>59.36</v>
      </c>
      <c r="Y153" s="59"/>
      <c r="Z153" s="59"/>
      <c r="AM153" s="1" t="s">
        <v>19</v>
      </c>
      <c r="AN153" s="108">
        <f>AC134</f>
        <v>438.31719304128001</v>
      </c>
      <c r="AO153" s="108"/>
      <c r="AP153" s="108"/>
      <c r="AQ153" s="108"/>
      <c r="AR153" s="109">
        <f>AQ150</f>
        <v>1.0234008195741264</v>
      </c>
      <c r="AS153" s="109"/>
      <c r="AT153" s="109"/>
      <c r="AU153" s="109"/>
      <c r="AV153" s="109"/>
      <c r="AW153" s="102">
        <f>AQ145</f>
        <v>1.0117464324291212</v>
      </c>
      <c r="AX153" s="102"/>
      <c r="AY153" s="102"/>
      <c r="AZ153" s="102"/>
      <c r="BA153" s="102"/>
    </row>
    <row r="154" spans="19:53" ht="20.100000000000001" customHeight="1" x14ac:dyDescent="0.25">
      <c r="T154" s="1" t="s">
        <v>112</v>
      </c>
      <c r="W154" s="1" t="s">
        <v>19</v>
      </c>
      <c r="X154" s="61">
        <v>2360</v>
      </c>
      <c r="Y154" s="61"/>
      <c r="Z154" s="61"/>
      <c r="AA154" s="61"/>
      <c r="AB154" s="1" t="s">
        <v>114</v>
      </c>
      <c r="AM154" s="1" t="s">
        <v>19</v>
      </c>
      <c r="AN154" s="106">
        <f>AN153*(AR153-AW153)</f>
        <v>5.1083182600150643</v>
      </c>
      <c r="AO154" s="106"/>
      <c r="AP154" s="106"/>
      <c r="AQ154" s="106"/>
    </row>
    <row r="155" spans="19:53" ht="20.100000000000001" customHeight="1" x14ac:dyDescent="0.25">
      <c r="T155" s="1" t="s">
        <v>113</v>
      </c>
      <c r="W155" s="1" t="s">
        <v>19</v>
      </c>
      <c r="X155" s="1" t="s">
        <v>115</v>
      </c>
      <c r="AA155" s="1" t="s">
        <v>107</v>
      </c>
    </row>
    <row r="156" spans="19:53" ht="20.100000000000001" customHeight="1" x14ac:dyDescent="0.25">
      <c r="W156" s="1" t="s">
        <v>19</v>
      </c>
      <c r="X156" s="56">
        <f>AB125</f>
        <v>1.91</v>
      </c>
      <c r="Y156" s="56"/>
      <c r="Z156" s="56"/>
      <c r="AA156" s="56"/>
      <c r="AB156" s="1" t="s">
        <v>28</v>
      </c>
      <c r="AC156" s="61">
        <f>X154</f>
        <v>2360</v>
      </c>
      <c r="AD156" s="46"/>
      <c r="AE156" s="46"/>
      <c r="AF156" s="46"/>
    </row>
    <row r="157" spans="19:53" ht="20.100000000000001" customHeight="1" x14ac:dyDescent="0.25">
      <c r="W157" s="1" t="s">
        <v>19</v>
      </c>
      <c r="X157" s="45">
        <f>X156*AC156</f>
        <v>4507.5999999999995</v>
      </c>
      <c r="Y157" s="45"/>
      <c r="Z157" s="45"/>
      <c r="AA157" s="45"/>
    </row>
    <row r="159" spans="19:53" ht="20.100000000000001" customHeight="1" x14ac:dyDescent="0.25">
      <c r="S159" s="1">
        <v>3</v>
      </c>
      <c r="T159" s="1" t="s">
        <v>116</v>
      </c>
    </row>
    <row r="160" spans="19:53" ht="20.100000000000001" customHeight="1" x14ac:dyDescent="0.25">
      <c r="T160" s="1" t="s">
        <v>117</v>
      </c>
    </row>
    <row r="161" spans="20:34" ht="20.100000000000001" customHeight="1" x14ac:dyDescent="0.25">
      <c r="T161" s="1" t="s">
        <v>118</v>
      </c>
      <c r="AB161" s="1" t="s">
        <v>19</v>
      </c>
      <c r="AC161" s="59">
        <f>X153</f>
        <v>59.36</v>
      </c>
      <c r="AD161" s="46"/>
      <c r="AE161" s="46"/>
      <c r="AF161" s="46"/>
    </row>
    <row r="162" spans="20:34" ht="20.100000000000001" customHeight="1" x14ac:dyDescent="0.25">
      <c r="T162" s="1" t="s">
        <v>119</v>
      </c>
      <c r="AB162" s="1" t="s">
        <v>19</v>
      </c>
      <c r="AC162" s="59">
        <v>30.7</v>
      </c>
      <c r="AD162" s="46"/>
      <c r="AE162" s="46"/>
      <c r="AF162" s="46"/>
    </row>
    <row r="163" spans="20:34" ht="20.100000000000001" customHeight="1" x14ac:dyDescent="0.25">
      <c r="T163" s="1" t="s">
        <v>120</v>
      </c>
      <c r="AB163" s="1" t="s">
        <v>19</v>
      </c>
      <c r="AC163" s="56">
        <f>X156</f>
        <v>1.91</v>
      </c>
      <c r="AD163" s="46"/>
      <c r="AE163" s="46"/>
      <c r="AF163" s="46"/>
    </row>
    <row r="164" spans="20:34" ht="20.100000000000001" customHeight="1" x14ac:dyDescent="0.25">
      <c r="T164" s="1" t="s">
        <v>121</v>
      </c>
      <c r="AB164" s="1" t="s">
        <v>19</v>
      </c>
      <c r="AC164" s="60">
        <v>18</v>
      </c>
      <c r="AD164" s="60"/>
      <c r="AE164" s="60"/>
      <c r="AF164" s="60"/>
    </row>
    <row r="166" spans="20:34" ht="20.100000000000001" customHeight="1" x14ac:dyDescent="0.25">
      <c r="T166" s="1" t="s">
        <v>122</v>
      </c>
    </row>
    <row r="167" spans="20:34" ht="20.100000000000001" customHeight="1" x14ac:dyDescent="0.25">
      <c r="T167" s="46" t="s">
        <v>96</v>
      </c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</row>
    <row r="168" spans="20:34" ht="20.100000000000001" customHeight="1" x14ac:dyDescent="0.25">
      <c r="T168" s="1" t="s">
        <v>0</v>
      </c>
      <c r="U168" s="1" t="s">
        <v>19</v>
      </c>
      <c r="V168" s="46">
        <v>32.243000000000002</v>
      </c>
      <c r="W168" s="46"/>
      <c r="X168" s="46"/>
      <c r="Y168" s="46"/>
      <c r="Z168" s="46"/>
      <c r="AB168" s="1" t="s">
        <v>99</v>
      </c>
      <c r="AC168" s="1" t="s">
        <v>19</v>
      </c>
      <c r="AD168" s="46">
        <v>1.0555E-5</v>
      </c>
      <c r="AE168" s="46"/>
      <c r="AF168" s="46"/>
      <c r="AG168" s="46"/>
      <c r="AH168" s="46"/>
    </row>
    <row r="169" spans="20:34" ht="20.100000000000001" customHeight="1" x14ac:dyDescent="0.25">
      <c r="T169" s="1" t="s">
        <v>97</v>
      </c>
      <c r="U169" s="1" t="s">
        <v>19</v>
      </c>
      <c r="V169" s="46">
        <v>1.9238E-3</v>
      </c>
      <c r="W169" s="46"/>
      <c r="X169" s="46"/>
      <c r="Y169" s="46"/>
      <c r="Z169" s="46"/>
      <c r="AB169" s="1" t="s">
        <v>98</v>
      </c>
      <c r="AC169" s="1" t="s">
        <v>19</v>
      </c>
      <c r="AD169" s="51">
        <v>3.6E-9</v>
      </c>
      <c r="AE169" s="51"/>
      <c r="AF169" s="51"/>
      <c r="AG169" s="51"/>
      <c r="AH169" s="51"/>
    </row>
    <row r="170" spans="20:34" ht="20.100000000000001" customHeight="1" x14ac:dyDescent="0.25">
      <c r="T170" s="5" t="s">
        <v>123</v>
      </c>
    </row>
    <row r="171" spans="20:34" ht="20.100000000000001" customHeight="1" x14ac:dyDescent="0.25">
      <c r="T171" s="1" t="s">
        <v>105</v>
      </c>
      <c r="W171" s="1" t="s">
        <v>19</v>
      </c>
      <c r="X171" s="52">
        <v>32.36</v>
      </c>
      <c r="Y171" s="52"/>
      <c r="Z171" s="52"/>
      <c r="AA171" s="52"/>
      <c r="AB171" s="52"/>
      <c r="AC171" s="52"/>
    </row>
    <row r="172" spans="20:34" ht="20.100000000000001" customHeight="1" x14ac:dyDescent="0.25">
      <c r="W172" s="46" t="s">
        <v>19</v>
      </c>
      <c r="X172" s="53">
        <f>X171</f>
        <v>32.36</v>
      </c>
      <c r="Y172" s="53"/>
      <c r="Z172" s="53"/>
      <c r="AA172" s="53"/>
      <c r="AB172" s="53"/>
      <c r="AC172" s="53"/>
    </row>
    <row r="173" spans="20:34" ht="20.100000000000001" customHeight="1" x14ac:dyDescent="0.25">
      <c r="W173" s="46"/>
      <c r="X173" s="54">
        <f>AC164</f>
        <v>18</v>
      </c>
      <c r="Y173" s="54"/>
      <c r="Z173" s="54"/>
      <c r="AA173" s="54"/>
      <c r="AB173" s="54"/>
      <c r="AC173" s="54"/>
    </row>
    <row r="174" spans="20:34" ht="20.100000000000001" customHeight="1" x14ac:dyDescent="0.25">
      <c r="W174" s="1" t="s">
        <v>19</v>
      </c>
      <c r="X174" s="55">
        <f>X172/X173</f>
        <v>1.7977777777777777</v>
      </c>
      <c r="Y174" s="55"/>
      <c r="Z174" s="55"/>
      <c r="AA174" s="55"/>
      <c r="AB174" s="55"/>
    </row>
    <row r="176" spans="20:34" ht="20.100000000000001" customHeight="1" x14ac:dyDescent="0.25">
      <c r="T176" s="1" t="s">
        <v>125</v>
      </c>
      <c r="W176" s="1" t="s">
        <v>19</v>
      </c>
      <c r="X176" s="1" t="s">
        <v>126</v>
      </c>
      <c r="AC176" s="1" t="s">
        <v>107</v>
      </c>
    </row>
    <row r="177" spans="19:34" ht="20.100000000000001" customHeight="1" x14ac:dyDescent="0.25">
      <c r="W177" s="1" t="s">
        <v>19</v>
      </c>
      <c r="X177" s="56">
        <f>AC163</f>
        <v>1.91</v>
      </c>
      <c r="Y177" s="46"/>
      <c r="Z177" s="46"/>
      <c r="AA177" s="46"/>
      <c r="AB177" s="1" t="s">
        <v>28</v>
      </c>
      <c r="AC177" s="55">
        <f>X174</f>
        <v>1.7977777777777777</v>
      </c>
      <c r="AD177" s="46"/>
      <c r="AE177" s="46"/>
      <c r="AF177" s="46"/>
      <c r="AG177" s="46"/>
      <c r="AH177" s="1" t="s">
        <v>28</v>
      </c>
    </row>
    <row r="178" spans="19:34" ht="20.100000000000001" customHeight="1" x14ac:dyDescent="0.25">
      <c r="X178" s="1" t="s">
        <v>108</v>
      </c>
      <c r="Y178" s="50">
        <f>AC161</f>
        <v>59.36</v>
      </c>
      <c r="Z178" s="46"/>
      <c r="AA178" s="46"/>
      <c r="AB178" s="1" t="s">
        <v>34</v>
      </c>
      <c r="AC178" s="50">
        <f>AC162</f>
        <v>30.7</v>
      </c>
      <c r="AD178" s="46"/>
      <c r="AE178" s="46"/>
      <c r="AF178" s="1" t="s">
        <v>109</v>
      </c>
    </row>
    <row r="179" spans="19:34" ht="20.100000000000001" customHeight="1" x14ac:dyDescent="0.25">
      <c r="W179" s="1" t="s">
        <v>19</v>
      </c>
      <c r="X179" s="45">
        <f>X177*AC177*(Y178-AC178)</f>
        <v>98.411434222222226</v>
      </c>
      <c r="Y179" s="45"/>
      <c r="Z179" s="45"/>
      <c r="AA179" s="45"/>
      <c r="AB179" s="45"/>
    </row>
    <row r="181" spans="19:34" ht="20.100000000000001" customHeight="1" x14ac:dyDescent="0.25">
      <c r="S181" s="1">
        <v>4</v>
      </c>
      <c r="T181" s="1" t="s">
        <v>127</v>
      </c>
    </row>
    <row r="182" spans="19:34" ht="20.100000000000001" customHeight="1" x14ac:dyDescent="0.25">
      <c r="T182" s="1" t="s">
        <v>117</v>
      </c>
    </row>
    <row r="183" spans="19:34" ht="20.100000000000001" customHeight="1" x14ac:dyDescent="0.25">
      <c r="T183" s="1" t="s">
        <v>118</v>
      </c>
      <c r="AB183" s="1" t="s">
        <v>19</v>
      </c>
      <c r="AC183" s="59">
        <v>30.7</v>
      </c>
      <c r="AD183" s="46"/>
      <c r="AE183" s="46"/>
      <c r="AF183" s="46"/>
    </row>
    <row r="184" spans="19:34" ht="20.100000000000001" customHeight="1" x14ac:dyDescent="0.25">
      <c r="T184" s="1" t="s">
        <v>119</v>
      </c>
      <c r="AB184" s="1" t="s">
        <v>19</v>
      </c>
      <c r="AC184" s="59">
        <v>24</v>
      </c>
      <c r="AD184" s="46"/>
      <c r="AE184" s="46"/>
      <c r="AF184" s="46"/>
    </row>
    <row r="185" spans="19:34" ht="20.100000000000001" customHeight="1" x14ac:dyDescent="0.25">
      <c r="T185" s="1" t="s">
        <v>120</v>
      </c>
      <c r="AB185" s="1" t="s">
        <v>19</v>
      </c>
      <c r="AC185" s="56">
        <f>X177</f>
        <v>1.91</v>
      </c>
      <c r="AD185" s="46"/>
      <c r="AE185" s="46"/>
      <c r="AF185" s="46"/>
    </row>
    <row r="186" spans="19:34" ht="20.100000000000001" customHeight="1" x14ac:dyDescent="0.25">
      <c r="T186" s="1" t="s">
        <v>121</v>
      </c>
      <c r="AB186" s="1" t="s">
        <v>19</v>
      </c>
      <c r="AC186" s="60">
        <v>18</v>
      </c>
      <c r="AD186" s="60"/>
      <c r="AE186" s="60"/>
      <c r="AF186" s="60"/>
    </row>
    <row r="188" spans="19:34" ht="20.100000000000001" customHeight="1" x14ac:dyDescent="0.25">
      <c r="T188" s="1" t="s">
        <v>122</v>
      </c>
    </row>
    <row r="189" spans="19:34" ht="20.100000000000001" customHeight="1" x14ac:dyDescent="0.25">
      <c r="T189" s="46" t="s">
        <v>96</v>
      </c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</row>
    <row r="190" spans="19:34" ht="20.100000000000001" customHeight="1" x14ac:dyDescent="0.25">
      <c r="T190" s="1" t="s">
        <v>0</v>
      </c>
      <c r="U190" s="1" t="s">
        <v>19</v>
      </c>
      <c r="V190" s="46">
        <v>32.243000000000002</v>
      </c>
      <c r="W190" s="46"/>
      <c r="X190" s="46"/>
      <c r="Y190" s="46"/>
      <c r="Z190" s="46"/>
      <c r="AB190" s="1" t="s">
        <v>99</v>
      </c>
      <c r="AC190" s="1" t="s">
        <v>19</v>
      </c>
      <c r="AD190" s="46">
        <v>1.0555E-5</v>
      </c>
      <c r="AE190" s="46"/>
      <c r="AF190" s="46"/>
      <c r="AG190" s="46"/>
      <c r="AH190" s="46"/>
    </row>
    <row r="191" spans="19:34" ht="20.100000000000001" customHeight="1" x14ac:dyDescent="0.25">
      <c r="T191" s="1" t="s">
        <v>97</v>
      </c>
      <c r="U191" s="1" t="s">
        <v>19</v>
      </c>
      <c r="V191" s="46">
        <v>1.9238E-3</v>
      </c>
      <c r="W191" s="46"/>
      <c r="X191" s="46"/>
      <c r="Y191" s="46"/>
      <c r="Z191" s="46"/>
      <c r="AB191" s="1" t="s">
        <v>98</v>
      </c>
      <c r="AC191" s="1" t="s">
        <v>19</v>
      </c>
      <c r="AD191" s="51">
        <v>3.6E-9</v>
      </c>
      <c r="AE191" s="51"/>
      <c r="AF191" s="51"/>
      <c r="AG191" s="51"/>
      <c r="AH191" s="51"/>
    </row>
    <row r="192" spans="19:34" ht="20.100000000000001" customHeight="1" x14ac:dyDescent="0.25">
      <c r="T192" s="5" t="s">
        <v>123</v>
      </c>
    </row>
    <row r="193" spans="19:34" ht="20.100000000000001" customHeight="1" x14ac:dyDescent="0.25">
      <c r="T193" s="1" t="s">
        <v>105</v>
      </c>
      <c r="W193" s="1" t="s">
        <v>19</v>
      </c>
      <c r="X193" s="52">
        <v>32.36</v>
      </c>
      <c r="Y193" s="52"/>
      <c r="Z193" s="52"/>
      <c r="AA193" s="52"/>
      <c r="AB193" s="52"/>
      <c r="AC193" s="52"/>
    </row>
    <row r="194" spans="19:34" ht="20.100000000000001" customHeight="1" x14ac:dyDescent="0.25">
      <c r="W194" s="46" t="s">
        <v>19</v>
      </c>
      <c r="X194" s="53">
        <f>X193</f>
        <v>32.36</v>
      </c>
      <c r="Y194" s="53"/>
      <c r="Z194" s="53"/>
      <c r="AA194" s="53"/>
      <c r="AB194" s="53"/>
      <c r="AC194" s="53"/>
    </row>
    <row r="195" spans="19:34" ht="20.100000000000001" customHeight="1" x14ac:dyDescent="0.25">
      <c r="W195" s="46"/>
      <c r="X195" s="54">
        <f>AC186</f>
        <v>18</v>
      </c>
      <c r="Y195" s="54"/>
      <c r="Z195" s="54"/>
      <c r="AA195" s="54"/>
      <c r="AB195" s="54"/>
      <c r="AC195" s="54"/>
    </row>
    <row r="196" spans="19:34" ht="20.100000000000001" customHeight="1" x14ac:dyDescent="0.25">
      <c r="W196" s="1" t="s">
        <v>19</v>
      </c>
      <c r="X196" s="55">
        <f>X194/X195</f>
        <v>1.7977777777777777</v>
      </c>
      <c r="Y196" s="55"/>
      <c r="Z196" s="55"/>
      <c r="AA196" s="55"/>
      <c r="AB196" s="55"/>
    </row>
    <row r="198" spans="19:34" ht="20.100000000000001" customHeight="1" x14ac:dyDescent="0.25">
      <c r="T198" s="1" t="s">
        <v>151</v>
      </c>
      <c r="W198" s="1" t="s">
        <v>19</v>
      </c>
      <c r="X198" s="1" t="s">
        <v>126</v>
      </c>
      <c r="AC198" s="1" t="s">
        <v>107</v>
      </c>
    </row>
    <row r="199" spans="19:34" ht="20.100000000000001" customHeight="1" x14ac:dyDescent="0.25">
      <c r="W199" s="1" t="s">
        <v>19</v>
      </c>
      <c r="X199" s="56">
        <f>AC185</f>
        <v>1.91</v>
      </c>
      <c r="Y199" s="46"/>
      <c r="Z199" s="46"/>
      <c r="AA199" s="46"/>
      <c r="AB199" s="1" t="s">
        <v>28</v>
      </c>
      <c r="AC199" s="55">
        <f>X196</f>
        <v>1.7977777777777777</v>
      </c>
      <c r="AD199" s="46"/>
      <c r="AE199" s="46"/>
      <c r="AF199" s="46"/>
      <c r="AG199" s="46"/>
      <c r="AH199" s="1" t="s">
        <v>28</v>
      </c>
    </row>
    <row r="200" spans="19:34" ht="20.100000000000001" customHeight="1" x14ac:dyDescent="0.25">
      <c r="X200" s="1" t="s">
        <v>108</v>
      </c>
      <c r="Y200" s="50">
        <f>AC183</f>
        <v>30.7</v>
      </c>
      <c r="Z200" s="46"/>
      <c r="AA200" s="46"/>
      <c r="AB200" s="1" t="s">
        <v>34</v>
      </c>
      <c r="AC200" s="50">
        <f>AC184</f>
        <v>24</v>
      </c>
      <c r="AD200" s="46"/>
      <c r="AE200" s="46"/>
      <c r="AF200" s="1" t="s">
        <v>109</v>
      </c>
    </row>
    <row r="201" spans="19:34" ht="20.100000000000001" customHeight="1" x14ac:dyDescent="0.25">
      <c r="W201" s="1" t="s">
        <v>19</v>
      </c>
      <c r="X201" s="45">
        <f>X199*AC199*(Y200-AC200)</f>
        <v>23.006162222222219</v>
      </c>
      <c r="Y201" s="45"/>
      <c r="Z201" s="45"/>
      <c r="AA201" s="45"/>
      <c r="AB201" s="45"/>
    </row>
    <row r="205" spans="19:34" ht="20.100000000000001" customHeight="1" x14ac:dyDescent="0.25">
      <c r="S205" s="1">
        <v>5</v>
      </c>
      <c r="T205" s="1" t="s">
        <v>128</v>
      </c>
    </row>
    <row r="206" spans="19:34" ht="20.100000000000001" customHeight="1" x14ac:dyDescent="0.25">
      <c r="T206" s="1" t="s">
        <v>129</v>
      </c>
    </row>
    <row r="207" spans="19:34" ht="20.100000000000001" customHeight="1" x14ac:dyDescent="0.25">
      <c r="T207" s="1" t="s">
        <v>130</v>
      </c>
      <c r="AC207" s="1" t="s">
        <v>19</v>
      </c>
      <c r="AD207" s="59">
        <v>24</v>
      </c>
      <c r="AE207" s="46"/>
      <c r="AF207" s="46"/>
      <c r="AG207" s="46"/>
    </row>
    <row r="208" spans="19:34" ht="20.100000000000001" customHeight="1" x14ac:dyDescent="0.25">
      <c r="T208" s="1" t="s">
        <v>131</v>
      </c>
      <c r="AC208" s="1" t="s">
        <v>19</v>
      </c>
      <c r="AD208" s="59">
        <v>63</v>
      </c>
      <c r="AE208" s="46"/>
      <c r="AF208" s="46"/>
      <c r="AG208" s="46"/>
    </row>
    <row r="209" spans="19:36" ht="20.100000000000001" customHeight="1" x14ac:dyDescent="0.25">
      <c r="T209" s="1" t="s">
        <v>132</v>
      </c>
      <c r="AC209" s="1" t="s">
        <v>19</v>
      </c>
      <c r="AD209" s="56">
        <v>0.65</v>
      </c>
      <c r="AE209" s="46"/>
      <c r="AF209" s="46"/>
      <c r="AG209" s="46"/>
    </row>
    <row r="210" spans="19:36" ht="20.100000000000001" customHeight="1" x14ac:dyDescent="0.25">
      <c r="T210" s="1" t="s">
        <v>133</v>
      </c>
      <c r="AC210" s="1" t="s">
        <v>19</v>
      </c>
      <c r="AD210" s="55">
        <v>3.6</v>
      </c>
      <c r="AE210" s="46"/>
      <c r="AF210" s="46"/>
      <c r="AG210" s="46"/>
      <c r="AH210" s="46"/>
    </row>
    <row r="211" spans="19:36" ht="20.100000000000001" customHeight="1" x14ac:dyDescent="0.25">
      <c r="T211" s="1" t="s">
        <v>134</v>
      </c>
      <c r="W211" s="1" t="s">
        <v>19</v>
      </c>
      <c r="X211" s="1" t="s">
        <v>135</v>
      </c>
      <c r="AD211" s="1" t="s">
        <v>107</v>
      </c>
    </row>
    <row r="212" spans="19:36" ht="20.100000000000001" customHeight="1" x14ac:dyDescent="0.25">
      <c r="W212" s="1" t="s">
        <v>19</v>
      </c>
      <c r="X212" s="56">
        <f>AD209</f>
        <v>0.65</v>
      </c>
      <c r="Y212" s="46"/>
      <c r="Z212" s="46"/>
      <c r="AA212" s="46"/>
      <c r="AB212" s="1" t="s">
        <v>28</v>
      </c>
      <c r="AC212" s="55">
        <f>AD210</f>
        <v>3.6</v>
      </c>
      <c r="AD212" s="46"/>
      <c r="AE212" s="46"/>
      <c r="AF212" s="46"/>
      <c r="AG212" s="46"/>
      <c r="AH212" s="1" t="s">
        <v>28</v>
      </c>
    </row>
    <row r="213" spans="19:36" ht="20.100000000000001" customHeight="1" x14ac:dyDescent="0.25">
      <c r="X213" s="1" t="s">
        <v>108</v>
      </c>
      <c r="Y213" s="50">
        <f>AD208</f>
        <v>63</v>
      </c>
      <c r="Z213" s="46"/>
      <c r="AA213" s="46"/>
      <c r="AB213" s="1" t="s">
        <v>34</v>
      </c>
      <c r="AC213" s="50">
        <f>AD207</f>
        <v>24</v>
      </c>
      <c r="AD213" s="46"/>
      <c r="AE213" s="46"/>
      <c r="AF213" s="1" t="s">
        <v>109</v>
      </c>
    </row>
    <row r="214" spans="19:36" ht="20.100000000000001" customHeight="1" x14ac:dyDescent="0.25">
      <c r="W214" s="1" t="s">
        <v>19</v>
      </c>
      <c r="X214" s="45">
        <f>X212*AC212*(Y213-AC213)</f>
        <v>91.26</v>
      </c>
      <c r="Y214" s="45"/>
      <c r="Z214" s="45"/>
      <c r="AA214" s="45"/>
      <c r="AB214" s="45"/>
    </row>
    <row r="216" spans="19:36" ht="20.100000000000001" customHeight="1" x14ac:dyDescent="0.25">
      <c r="S216" s="1">
        <v>6</v>
      </c>
      <c r="T216" s="1" t="s">
        <v>136</v>
      </c>
    </row>
    <row r="217" spans="19:36" ht="20.100000000000001" customHeight="1" x14ac:dyDescent="0.25">
      <c r="T217" s="1" t="s">
        <v>130</v>
      </c>
      <c r="AC217" s="1" t="s">
        <v>19</v>
      </c>
      <c r="AD217" s="59">
        <v>24</v>
      </c>
      <c r="AE217" s="46"/>
      <c r="AF217" s="46"/>
      <c r="AG217" s="46"/>
    </row>
    <row r="218" spans="19:36" ht="20.100000000000001" customHeight="1" x14ac:dyDescent="0.25">
      <c r="T218" s="1" t="s">
        <v>131</v>
      </c>
      <c r="AC218" s="1" t="s">
        <v>19</v>
      </c>
      <c r="AD218" s="59">
        <v>63</v>
      </c>
      <c r="AE218" s="46"/>
      <c r="AF218" s="46"/>
      <c r="AG218" s="46"/>
    </row>
    <row r="219" spans="19:36" ht="20.100000000000001" customHeight="1" x14ac:dyDescent="0.25">
      <c r="T219" s="1" t="s">
        <v>132</v>
      </c>
      <c r="AC219" s="1" t="s">
        <v>19</v>
      </c>
      <c r="AD219" s="56">
        <v>0.65</v>
      </c>
      <c r="AE219" s="46"/>
      <c r="AF219" s="46"/>
      <c r="AG219" s="46"/>
    </row>
    <row r="220" spans="19:36" ht="20.100000000000001" customHeight="1" x14ac:dyDescent="0.25">
      <c r="T220" s="1" t="s">
        <v>121</v>
      </c>
      <c r="AC220" s="1" t="s">
        <v>19</v>
      </c>
      <c r="AD220" s="60">
        <v>18</v>
      </c>
      <c r="AE220" s="60"/>
      <c r="AF220" s="60"/>
      <c r="AG220" s="60"/>
    </row>
    <row r="221" spans="19:36" ht="20.100000000000001" customHeight="1" x14ac:dyDescent="0.25">
      <c r="T221" s="46" t="s">
        <v>137</v>
      </c>
      <c r="U221" s="46"/>
      <c r="V221" s="46"/>
      <c r="W221" s="46"/>
      <c r="X221" s="46"/>
      <c r="Y221" s="46"/>
      <c r="Z221" s="46"/>
      <c r="AA221" s="46"/>
      <c r="AB221" s="46"/>
      <c r="AC221" s="46" t="s">
        <v>19</v>
      </c>
      <c r="AD221" s="1" t="s">
        <v>138</v>
      </c>
    </row>
    <row r="222" spans="19:36" ht="20.100000000000001" customHeight="1" x14ac:dyDescent="0.25"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1" t="s">
        <v>139</v>
      </c>
    </row>
    <row r="223" spans="19:36" ht="20.100000000000001" customHeight="1" x14ac:dyDescent="0.25">
      <c r="AC223" s="46" t="s">
        <v>19</v>
      </c>
      <c r="AD223" s="57">
        <v>3</v>
      </c>
      <c r="AE223" s="58"/>
      <c r="AF223" s="58"/>
      <c r="AG223" s="9" t="s">
        <v>34</v>
      </c>
      <c r="AH223" s="57">
        <v>0.65</v>
      </c>
      <c r="AI223" s="58"/>
      <c r="AJ223" s="58"/>
    </row>
    <row r="224" spans="19:36" ht="20.100000000000001" customHeight="1" x14ac:dyDescent="0.25">
      <c r="AC224" s="46"/>
      <c r="AD224" s="56">
        <v>1.0900000000000001</v>
      </c>
      <c r="AE224" s="46"/>
      <c r="AF224" s="46"/>
      <c r="AG224" s="1" t="s">
        <v>34</v>
      </c>
      <c r="AH224" s="56">
        <v>0.65</v>
      </c>
      <c r="AI224" s="46"/>
      <c r="AJ224" s="46"/>
    </row>
    <row r="225" spans="19:36" ht="20.100000000000001" customHeight="1" x14ac:dyDescent="0.25">
      <c r="AC225" s="1" t="s">
        <v>19</v>
      </c>
      <c r="AD225" s="46">
        <f>(AD223-AH223)/(AD224-AH224)</f>
        <v>5.3409090909090908</v>
      </c>
      <c r="AE225" s="46"/>
      <c r="AF225" s="46"/>
    </row>
    <row r="226" spans="19:36" ht="20.100000000000001" customHeight="1" x14ac:dyDescent="0.25">
      <c r="T226" s="1" t="s">
        <v>122</v>
      </c>
    </row>
    <row r="227" spans="19:36" ht="20.100000000000001" customHeight="1" x14ac:dyDescent="0.25">
      <c r="T227" s="46" t="s">
        <v>96</v>
      </c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</row>
    <row r="228" spans="19:36" ht="20.100000000000001" customHeight="1" x14ac:dyDescent="0.25">
      <c r="T228" s="1" t="s">
        <v>0</v>
      </c>
      <c r="U228" s="1" t="s">
        <v>19</v>
      </c>
      <c r="V228" s="46">
        <v>32.243000000000002</v>
      </c>
      <c r="W228" s="46"/>
      <c r="X228" s="46"/>
      <c r="Y228" s="46"/>
      <c r="Z228" s="46"/>
      <c r="AB228" s="1" t="s">
        <v>99</v>
      </c>
      <c r="AC228" s="1" t="s">
        <v>19</v>
      </c>
      <c r="AD228" s="46">
        <v>1.0555E-5</v>
      </c>
      <c r="AE228" s="46"/>
      <c r="AF228" s="46"/>
      <c r="AG228" s="46"/>
      <c r="AH228" s="46"/>
    </row>
    <row r="229" spans="19:36" ht="20.100000000000001" customHeight="1" x14ac:dyDescent="0.25">
      <c r="T229" s="1" t="s">
        <v>97</v>
      </c>
      <c r="U229" s="1" t="s">
        <v>19</v>
      </c>
      <c r="V229" s="46">
        <v>1.9238E-3</v>
      </c>
      <c r="W229" s="46"/>
      <c r="X229" s="46"/>
      <c r="Y229" s="46"/>
      <c r="Z229" s="46"/>
      <c r="AB229" s="1" t="s">
        <v>98</v>
      </c>
      <c r="AC229" s="1" t="s">
        <v>19</v>
      </c>
      <c r="AD229" s="51">
        <v>3.6E-9</v>
      </c>
      <c r="AE229" s="51"/>
      <c r="AF229" s="51"/>
      <c r="AG229" s="51"/>
      <c r="AH229" s="51"/>
    </row>
    <row r="230" spans="19:36" ht="20.100000000000001" customHeight="1" x14ac:dyDescent="0.25">
      <c r="T230" s="5" t="s">
        <v>123</v>
      </c>
    </row>
    <row r="231" spans="19:36" ht="20.100000000000001" customHeight="1" x14ac:dyDescent="0.25">
      <c r="T231" s="1" t="s">
        <v>105</v>
      </c>
      <c r="W231" s="1" t="s">
        <v>19</v>
      </c>
      <c r="X231" s="52">
        <v>32.36</v>
      </c>
      <c r="Y231" s="52"/>
      <c r="Z231" s="52"/>
      <c r="AA231" s="52"/>
      <c r="AB231" s="52"/>
      <c r="AC231" s="52"/>
    </row>
    <row r="232" spans="19:36" ht="20.100000000000001" customHeight="1" x14ac:dyDescent="0.25">
      <c r="W232" s="46" t="s">
        <v>19</v>
      </c>
      <c r="X232" s="53">
        <f>X231</f>
        <v>32.36</v>
      </c>
      <c r="Y232" s="53"/>
      <c r="Z232" s="53"/>
      <c r="AA232" s="53"/>
      <c r="AB232" s="53"/>
      <c r="AC232" s="53"/>
    </row>
    <row r="233" spans="19:36" ht="20.100000000000001" customHeight="1" x14ac:dyDescent="0.25">
      <c r="W233" s="46"/>
      <c r="X233" s="54">
        <f>AD220</f>
        <v>18</v>
      </c>
      <c r="Y233" s="54"/>
      <c r="Z233" s="54"/>
      <c r="AA233" s="54"/>
      <c r="AB233" s="54"/>
      <c r="AC233" s="54"/>
    </row>
    <row r="234" spans="19:36" ht="20.100000000000001" customHeight="1" x14ac:dyDescent="0.25">
      <c r="W234" s="1" t="s">
        <v>19</v>
      </c>
      <c r="X234" s="55">
        <f>X232/X233</f>
        <v>1.7977777777777777</v>
      </c>
      <c r="Y234" s="55"/>
      <c r="Z234" s="55"/>
      <c r="AA234" s="55"/>
      <c r="AB234" s="55"/>
    </row>
    <row r="235" spans="19:36" ht="20.100000000000001" customHeight="1" x14ac:dyDescent="0.25">
      <c r="T235" s="1" t="s">
        <v>140</v>
      </c>
      <c r="W235" s="1" t="s">
        <v>19</v>
      </c>
      <c r="X235" s="1" t="s">
        <v>141</v>
      </c>
      <c r="AE235" s="1" t="s">
        <v>107</v>
      </c>
    </row>
    <row r="236" spans="19:36" ht="20.100000000000001" customHeight="1" x14ac:dyDescent="0.25">
      <c r="W236" s="1" t="s">
        <v>19</v>
      </c>
      <c r="X236" s="56">
        <f>AD219</f>
        <v>0.65</v>
      </c>
      <c r="Y236" s="46"/>
      <c r="Z236" s="46"/>
      <c r="AA236" s="1" t="s">
        <v>28</v>
      </c>
      <c r="AB236" s="46">
        <f>AD225</f>
        <v>5.3409090909090908</v>
      </c>
      <c r="AC236" s="46"/>
      <c r="AD236" s="1" t="s">
        <v>28</v>
      </c>
      <c r="AE236" s="55">
        <f>X234</f>
        <v>1.7977777777777777</v>
      </c>
      <c r="AF236" s="55"/>
      <c r="AG236" s="55"/>
      <c r="AH236" s="55"/>
      <c r="AI236" s="55"/>
      <c r="AJ236" s="1" t="s">
        <v>28</v>
      </c>
    </row>
    <row r="237" spans="19:36" ht="20.100000000000001" customHeight="1" x14ac:dyDescent="0.25">
      <c r="X237" s="1" t="s">
        <v>108</v>
      </c>
      <c r="Y237" s="50">
        <f>AD218</f>
        <v>63</v>
      </c>
      <c r="Z237" s="46"/>
      <c r="AA237" s="46"/>
      <c r="AB237" s="1" t="s">
        <v>34</v>
      </c>
      <c r="AC237" s="50">
        <f>AD217</f>
        <v>24</v>
      </c>
      <c r="AD237" s="46"/>
      <c r="AE237" s="46"/>
      <c r="AF237" s="1" t="s">
        <v>109</v>
      </c>
    </row>
    <row r="238" spans="19:36" ht="20.100000000000001" customHeight="1" x14ac:dyDescent="0.25">
      <c r="W238" s="1" t="s">
        <v>19</v>
      </c>
      <c r="X238" s="45">
        <f>X236*AB236*AE236*(Y237-AC237)</f>
        <v>243.40481060606058</v>
      </c>
      <c r="Y238" s="45"/>
      <c r="Z238" s="45"/>
      <c r="AA238" s="45"/>
    </row>
    <row r="239" spans="19:36" ht="20.100000000000001" customHeight="1" x14ac:dyDescent="0.25">
      <c r="S239" s="1" t="s">
        <v>142</v>
      </c>
    </row>
    <row r="241" spans="19:36" ht="20.100000000000001" customHeight="1" x14ac:dyDescent="0.25">
      <c r="T241" s="1" t="s">
        <v>78</v>
      </c>
      <c r="AC241" s="46" t="s">
        <v>149</v>
      </c>
      <c r="AD241" s="46"/>
      <c r="AE241" s="46"/>
      <c r="AF241" s="46"/>
      <c r="AG241" s="46" t="s">
        <v>150</v>
      </c>
      <c r="AH241" s="46"/>
      <c r="AI241" s="46"/>
      <c r="AJ241" s="46"/>
    </row>
    <row r="242" spans="19:36" ht="20.100000000000001" customHeight="1" x14ac:dyDescent="0.25">
      <c r="T242" s="1" t="s">
        <v>143</v>
      </c>
      <c r="AC242" s="45">
        <f>X150</f>
        <v>24833.929494250984</v>
      </c>
      <c r="AD242" s="46"/>
      <c r="AE242" s="46"/>
      <c r="AF242" s="46"/>
      <c r="AG242" s="46"/>
      <c r="AH242" s="46"/>
      <c r="AI242" s="46"/>
      <c r="AJ242" s="46"/>
    </row>
    <row r="243" spans="19:36" ht="20.100000000000001" customHeight="1" x14ac:dyDescent="0.25">
      <c r="T243" s="1" t="s">
        <v>110</v>
      </c>
      <c r="AC243" s="46"/>
      <c r="AD243" s="46"/>
      <c r="AE243" s="46"/>
      <c r="AF243" s="46"/>
      <c r="AG243" s="45">
        <f>X157</f>
        <v>4507.5999999999995</v>
      </c>
      <c r="AH243" s="46"/>
      <c r="AI243" s="46"/>
      <c r="AJ243" s="46"/>
    </row>
    <row r="244" spans="19:36" ht="20.100000000000001" customHeight="1" x14ac:dyDescent="0.25">
      <c r="T244" s="1" t="s">
        <v>144</v>
      </c>
      <c r="AC244" s="46"/>
      <c r="AD244" s="46"/>
      <c r="AE244" s="46"/>
      <c r="AF244" s="46"/>
      <c r="AG244" s="45">
        <f>X179</f>
        <v>98.411434222222226</v>
      </c>
      <c r="AH244" s="46"/>
      <c r="AI244" s="46"/>
      <c r="AJ244" s="46"/>
    </row>
    <row r="245" spans="19:36" ht="20.100000000000001" customHeight="1" x14ac:dyDescent="0.25">
      <c r="T245" s="1" t="s">
        <v>145</v>
      </c>
      <c r="AC245" s="46"/>
      <c r="AD245" s="46"/>
      <c r="AE245" s="46"/>
      <c r="AF245" s="46"/>
      <c r="AG245" s="45">
        <f>X201</f>
        <v>23.006162222222219</v>
      </c>
      <c r="AH245" s="46"/>
      <c r="AI245" s="46"/>
      <c r="AJ245" s="46"/>
    </row>
    <row r="246" spans="19:36" ht="20.100000000000001" customHeight="1" x14ac:dyDescent="0.25">
      <c r="T246" s="1" t="s">
        <v>146</v>
      </c>
      <c r="AC246" s="46"/>
      <c r="AD246" s="46"/>
      <c r="AE246" s="46"/>
      <c r="AF246" s="46"/>
      <c r="AG246" s="45">
        <f>X214</f>
        <v>91.26</v>
      </c>
      <c r="AH246" s="46"/>
      <c r="AI246" s="46"/>
      <c r="AJ246" s="46"/>
    </row>
    <row r="247" spans="19:36" ht="20.100000000000001" customHeight="1" x14ac:dyDescent="0.25">
      <c r="T247" s="1" t="s">
        <v>147</v>
      </c>
      <c r="AC247" s="46"/>
      <c r="AD247" s="46"/>
      <c r="AE247" s="46"/>
      <c r="AF247" s="46"/>
      <c r="AG247" s="45">
        <f>X238</f>
        <v>243.40481060606058</v>
      </c>
      <c r="AH247" s="46"/>
      <c r="AI247" s="46"/>
      <c r="AJ247" s="46"/>
    </row>
    <row r="248" spans="19:36" ht="20.100000000000001" customHeight="1" x14ac:dyDescent="0.25">
      <c r="T248" s="1" t="s">
        <v>148</v>
      </c>
      <c r="AC248" s="46"/>
      <c r="AD248" s="46"/>
      <c r="AE248" s="46"/>
      <c r="AF248" s="46"/>
      <c r="AG248" s="49">
        <f>AC249-(AG247+AG246+AG245+AG244+AG243)</f>
        <v>19870.247087200478</v>
      </c>
      <c r="AH248" s="46"/>
      <c r="AI248" s="46"/>
      <c r="AJ248" s="46"/>
    </row>
    <row r="249" spans="19:36" ht="20.100000000000001" customHeight="1" x14ac:dyDescent="0.25">
      <c r="T249" s="1" t="s">
        <v>83</v>
      </c>
      <c r="AC249" s="45">
        <f>AC242</f>
        <v>24833.929494250984</v>
      </c>
      <c r="AD249" s="46"/>
      <c r="AE249" s="46"/>
      <c r="AF249" s="46"/>
      <c r="AG249" s="45">
        <f>SUM(AG243:AJ248)</f>
        <v>24833.92949425098</v>
      </c>
      <c r="AH249" s="46"/>
      <c r="AI249" s="46"/>
      <c r="AJ249" s="46"/>
    </row>
    <row r="251" spans="19:36" ht="20.100000000000001" customHeight="1" x14ac:dyDescent="0.25">
      <c r="S251" s="1">
        <v>7</v>
      </c>
      <c r="T251" s="1" t="s">
        <v>152</v>
      </c>
    </row>
    <row r="252" spans="19:36" ht="20.100000000000001" customHeight="1" x14ac:dyDescent="0.25">
      <c r="T252" s="1" t="s">
        <v>152</v>
      </c>
      <c r="Y252" s="1" t="s">
        <v>19</v>
      </c>
      <c r="Z252" s="1" t="s">
        <v>153</v>
      </c>
    </row>
    <row r="253" spans="19:36" ht="20.100000000000001" customHeight="1" x14ac:dyDescent="0.25">
      <c r="Z253" s="1" t="s">
        <v>154</v>
      </c>
    </row>
    <row r="254" spans="19:36" ht="20.100000000000001" customHeight="1" x14ac:dyDescent="0.25">
      <c r="Y254" s="1" t="s">
        <v>19</v>
      </c>
      <c r="Z254" s="45">
        <f>SUM(AG243:AJ247)</f>
        <v>4963.6824070505045</v>
      </c>
      <c r="AA254" s="46"/>
      <c r="AB254" s="46"/>
      <c r="AC254" s="46"/>
      <c r="AD254" s="46" t="s">
        <v>28</v>
      </c>
      <c r="AE254" s="47">
        <v>100</v>
      </c>
      <c r="AF254" s="47"/>
    </row>
    <row r="255" spans="19:36" ht="20.100000000000001" customHeight="1" x14ac:dyDescent="0.25">
      <c r="Z255" s="45">
        <f>AC249</f>
        <v>24833.929494250984</v>
      </c>
      <c r="AA255" s="46"/>
      <c r="AB255" s="46"/>
      <c r="AC255" s="46"/>
      <c r="AD255" s="46"/>
      <c r="AE255" s="47"/>
      <c r="AF255" s="47"/>
    </row>
    <row r="256" spans="19:36" ht="20.100000000000001" customHeight="1" x14ac:dyDescent="0.25">
      <c r="Y256" s="1" t="s">
        <v>19</v>
      </c>
      <c r="Z256" s="48">
        <f>Z254/Z255*AE254</f>
        <v>19.987503017593689</v>
      </c>
      <c r="AA256" s="48"/>
      <c r="AB256" s="48"/>
      <c r="AC256" s="48"/>
    </row>
  </sheetData>
  <mergeCells count="510">
    <mergeCell ref="V139:Z139"/>
    <mergeCell ref="V140:Z140"/>
    <mergeCell ref="AH6:AH7"/>
    <mergeCell ref="AI6:AJ7"/>
    <mergeCell ref="AN154:AQ154"/>
    <mergeCell ref="AQ150:AU150"/>
    <mergeCell ref="AG132:AI132"/>
    <mergeCell ref="AG133:AI133"/>
    <mergeCell ref="AN153:AQ153"/>
    <mergeCell ref="AR153:AV153"/>
    <mergeCell ref="AD139:AH139"/>
    <mergeCell ref="AD140:AH140"/>
    <mergeCell ref="AH117:AJ117"/>
    <mergeCell ref="AH118:AJ118"/>
    <mergeCell ref="Z113:AD113"/>
    <mergeCell ref="Z114:AD114"/>
    <mergeCell ref="AF114:AH114"/>
    <mergeCell ref="Z115:AD115"/>
    <mergeCell ref="Z109:AB109"/>
    <mergeCell ref="Z110:AA110"/>
    <mergeCell ref="AC110:AG110"/>
    <mergeCell ref="Z111:AD111"/>
    <mergeCell ref="Z105:AB105"/>
    <mergeCell ref="Z106:AB106"/>
    <mergeCell ref="AW153:BA153"/>
    <mergeCell ref="AQ145:AU145"/>
    <mergeCell ref="AP148:AP149"/>
    <mergeCell ref="AQ148:AU148"/>
    <mergeCell ref="AV148:AV149"/>
    <mergeCell ref="AW148:AY148"/>
    <mergeCell ref="AQ149:AU149"/>
    <mergeCell ref="AW149:AY149"/>
    <mergeCell ref="AQ142:AU142"/>
    <mergeCell ref="AQ147:AU147"/>
    <mergeCell ref="AP143:AP144"/>
    <mergeCell ref="AQ143:AU143"/>
    <mergeCell ref="AQ144:AU144"/>
    <mergeCell ref="AV143:AV144"/>
    <mergeCell ref="AW143:AY143"/>
    <mergeCell ref="AW144:AY144"/>
    <mergeCell ref="M18:P18"/>
    <mergeCell ref="M19:P19"/>
    <mergeCell ref="AC134:AF134"/>
    <mergeCell ref="AC135:AG135"/>
    <mergeCell ref="T138:AE138"/>
    <mergeCell ref="M12:P12"/>
    <mergeCell ref="M13:P13"/>
    <mergeCell ref="M14:P14"/>
    <mergeCell ref="M15:P15"/>
    <mergeCell ref="M16:P16"/>
    <mergeCell ref="M17:P17"/>
    <mergeCell ref="T134:AA134"/>
    <mergeCell ref="T135:AA135"/>
    <mergeCell ref="T123:W123"/>
    <mergeCell ref="T124:W124"/>
    <mergeCell ref="T125:W125"/>
    <mergeCell ref="T126:W126"/>
    <mergeCell ref="T127:W127"/>
    <mergeCell ref="Z116:AD116"/>
    <mergeCell ref="Z117:AD117"/>
    <mergeCell ref="AE117:AG117"/>
    <mergeCell ref="Z119:AC119"/>
    <mergeCell ref="Z112:AB112"/>
    <mergeCell ref="AD112:AH112"/>
    <mergeCell ref="M6:P6"/>
    <mergeCell ref="M7:P7"/>
    <mergeCell ref="M8:P8"/>
    <mergeCell ref="M9:P9"/>
    <mergeCell ref="M10:P10"/>
    <mergeCell ref="M11:P11"/>
    <mergeCell ref="AG129:AH129"/>
    <mergeCell ref="T132:AA132"/>
    <mergeCell ref="T133:AA133"/>
    <mergeCell ref="AC132:AE132"/>
    <mergeCell ref="AC133:AE133"/>
    <mergeCell ref="X127:AA127"/>
    <mergeCell ref="AB123:AE123"/>
    <mergeCell ref="AB124:AE124"/>
    <mergeCell ref="AB125:AE125"/>
    <mergeCell ref="AB126:AE126"/>
    <mergeCell ref="AB127:AE127"/>
    <mergeCell ref="X122:AA122"/>
    <mergeCell ref="AB122:AE122"/>
    <mergeCell ref="X123:AA123"/>
    <mergeCell ref="X124:AA124"/>
    <mergeCell ref="X125:AA125"/>
    <mergeCell ref="X126:AA126"/>
    <mergeCell ref="T122:W122"/>
    <mergeCell ref="Z107:AB107"/>
    <mergeCell ref="Z108:AB108"/>
    <mergeCell ref="AD107:AG107"/>
    <mergeCell ref="AD108:AG108"/>
    <mergeCell ref="AG94:AI94"/>
    <mergeCell ref="AC95:AE95"/>
    <mergeCell ref="AC99:AE99"/>
    <mergeCell ref="AG99:AI99"/>
    <mergeCell ref="AC100:AE100"/>
    <mergeCell ref="Z104:AB104"/>
    <mergeCell ref="Y53:Z53"/>
    <mergeCell ref="AA53:AD53"/>
    <mergeCell ref="AB77:AD89"/>
    <mergeCell ref="AC92:AE92"/>
    <mergeCell ref="AC93:AE93"/>
    <mergeCell ref="AC94:AE94"/>
    <mergeCell ref="B19:C19"/>
    <mergeCell ref="D19:F19"/>
    <mergeCell ref="G19:H19"/>
    <mergeCell ref="I19:L19"/>
    <mergeCell ref="T53:U53"/>
    <mergeCell ref="V53:X53"/>
    <mergeCell ref="Y88:AA88"/>
    <mergeCell ref="AE88:AG88"/>
    <mergeCell ref="Y89:AA89"/>
    <mergeCell ref="AE89:AG89"/>
    <mergeCell ref="Y86:AA86"/>
    <mergeCell ref="AE86:AG86"/>
    <mergeCell ref="Y87:AA87"/>
    <mergeCell ref="AE87:AG87"/>
    <mergeCell ref="Y84:AA84"/>
    <mergeCell ref="AE84:AG84"/>
    <mergeCell ref="Y85:AA85"/>
    <mergeCell ref="AE85:AG85"/>
    <mergeCell ref="T89:U89"/>
    <mergeCell ref="T78:U78"/>
    <mergeCell ref="T79:U79"/>
    <mergeCell ref="T80:U80"/>
    <mergeCell ref="T81:U81"/>
    <mergeCell ref="T82:U82"/>
    <mergeCell ref="T83:U83"/>
    <mergeCell ref="Y82:AA82"/>
    <mergeCell ref="AE82:AG82"/>
    <mergeCell ref="Y83:AA83"/>
    <mergeCell ref="AE83:AG83"/>
    <mergeCell ref="Y80:AA80"/>
    <mergeCell ref="AE80:AG80"/>
    <mergeCell ref="Y81:AA81"/>
    <mergeCell ref="AE81:AG81"/>
    <mergeCell ref="Y78:AA78"/>
    <mergeCell ref="AE78:AG78"/>
    <mergeCell ref="Y79:AA79"/>
    <mergeCell ref="AE79:AG79"/>
    <mergeCell ref="AB74:AD74"/>
    <mergeCell ref="AB75:AD75"/>
    <mergeCell ref="AE74:AG74"/>
    <mergeCell ref="AE75:AG75"/>
    <mergeCell ref="T76:U76"/>
    <mergeCell ref="T77:U77"/>
    <mergeCell ref="Y77:AA77"/>
    <mergeCell ref="AE77:AG77"/>
    <mergeCell ref="AF72:AG72"/>
    <mergeCell ref="T74:U75"/>
    <mergeCell ref="V74:X74"/>
    <mergeCell ref="V75:X75"/>
    <mergeCell ref="V76:X76"/>
    <mergeCell ref="Y76:AA76"/>
    <mergeCell ref="AB76:AD76"/>
    <mergeCell ref="AE76:AG76"/>
    <mergeCell ref="Y74:AA74"/>
    <mergeCell ref="Y75:AA75"/>
    <mergeCell ref="V77:X89"/>
    <mergeCell ref="T84:U84"/>
    <mergeCell ref="T85:U85"/>
    <mergeCell ref="T86:U86"/>
    <mergeCell ref="T87:U87"/>
    <mergeCell ref="T88:U88"/>
    <mergeCell ref="AE65:AG65"/>
    <mergeCell ref="AE66:AG66"/>
    <mergeCell ref="AE67:AG67"/>
    <mergeCell ref="AH66:AH67"/>
    <mergeCell ref="AI66:AJ67"/>
    <mergeCell ref="AE68:AG68"/>
    <mergeCell ref="AG58:AI58"/>
    <mergeCell ref="AE61:AG61"/>
    <mergeCell ref="AH61:AJ61"/>
    <mergeCell ref="AE62:AG62"/>
    <mergeCell ref="AE64:AG64"/>
    <mergeCell ref="AH64:AJ64"/>
    <mergeCell ref="B18:C18"/>
    <mergeCell ref="D18:F18"/>
    <mergeCell ref="G18:H18"/>
    <mergeCell ref="I18:L18"/>
    <mergeCell ref="AI55:AJ55"/>
    <mergeCell ref="AD66:AD67"/>
    <mergeCell ref="AC56:AE56"/>
    <mergeCell ref="AC57:AE57"/>
    <mergeCell ref="AC59:AE59"/>
    <mergeCell ref="AC58:AE58"/>
    <mergeCell ref="AH35:AI35"/>
    <mergeCell ref="T35:AG35"/>
    <mergeCell ref="AE25:AG25"/>
    <mergeCell ref="AE26:AG26"/>
    <mergeCell ref="AE27:AG27"/>
    <mergeCell ref="AE28:AG28"/>
    <mergeCell ref="AE29:AG29"/>
    <mergeCell ref="AE23:AG23"/>
    <mergeCell ref="AE24:AG24"/>
    <mergeCell ref="W23:Z23"/>
    <mergeCell ref="AA23:AD23"/>
    <mergeCell ref="T24:V24"/>
    <mergeCell ref="W24:Z24"/>
    <mergeCell ref="AA24:AD24"/>
    <mergeCell ref="I11:L11"/>
    <mergeCell ref="B16:C16"/>
    <mergeCell ref="D16:F16"/>
    <mergeCell ref="G16:H16"/>
    <mergeCell ref="I16:L16"/>
    <mergeCell ref="B17:C17"/>
    <mergeCell ref="D17:F17"/>
    <mergeCell ref="G17:H17"/>
    <mergeCell ref="I17:L17"/>
    <mergeCell ref="B14:C14"/>
    <mergeCell ref="D14:F14"/>
    <mergeCell ref="G14:H14"/>
    <mergeCell ref="I14:L14"/>
    <mergeCell ref="B15:C15"/>
    <mergeCell ref="D15:F15"/>
    <mergeCell ref="G15:H15"/>
    <mergeCell ref="I15:L15"/>
    <mergeCell ref="T23:V23"/>
    <mergeCell ref="B8:C8"/>
    <mergeCell ref="D8:F8"/>
    <mergeCell ref="G8:H8"/>
    <mergeCell ref="I8:L8"/>
    <mergeCell ref="B9:C9"/>
    <mergeCell ref="D9:F9"/>
    <mergeCell ref="G9:H9"/>
    <mergeCell ref="I9:L9"/>
    <mergeCell ref="B12:C12"/>
    <mergeCell ref="D12:F12"/>
    <mergeCell ref="G12:H12"/>
    <mergeCell ref="I12:L12"/>
    <mergeCell ref="B13:C13"/>
    <mergeCell ref="D13:F13"/>
    <mergeCell ref="G13:H13"/>
    <mergeCell ref="I13:L13"/>
    <mergeCell ref="B10:C10"/>
    <mergeCell ref="D10:F10"/>
    <mergeCell ref="G10:H10"/>
    <mergeCell ref="I10:L10"/>
    <mergeCell ref="B11:C11"/>
    <mergeCell ref="D11:F11"/>
    <mergeCell ref="G11:H11"/>
    <mergeCell ref="AA29:AD29"/>
    <mergeCell ref="AA25:AD25"/>
    <mergeCell ref="T29:V29"/>
    <mergeCell ref="W25:Z25"/>
    <mergeCell ref="W26:Z26"/>
    <mergeCell ref="W27:Z27"/>
    <mergeCell ref="W28:Z28"/>
    <mergeCell ref="W29:Z29"/>
    <mergeCell ref="T25:V25"/>
    <mergeCell ref="T26:V26"/>
    <mergeCell ref="T27:V27"/>
    <mergeCell ref="T28:V28"/>
    <mergeCell ref="AA26:AD26"/>
    <mergeCell ref="AA27:AD27"/>
    <mergeCell ref="AA28:AD28"/>
    <mergeCell ref="T13:V13"/>
    <mergeCell ref="T14:V14"/>
    <mergeCell ref="X15:AA15"/>
    <mergeCell ref="T22:V22"/>
    <mergeCell ref="W22:Z22"/>
    <mergeCell ref="AA22:AD22"/>
    <mergeCell ref="AE22:AG22"/>
    <mergeCell ref="B3:C3"/>
    <mergeCell ref="D3:F3"/>
    <mergeCell ref="G3:L3"/>
    <mergeCell ref="B4:C5"/>
    <mergeCell ref="D4:F5"/>
    <mergeCell ref="G4:H4"/>
    <mergeCell ref="I4:L4"/>
    <mergeCell ref="G5:H5"/>
    <mergeCell ref="I5:L5"/>
    <mergeCell ref="B6:C6"/>
    <mergeCell ref="D6:F6"/>
    <mergeCell ref="G6:H6"/>
    <mergeCell ref="I6:L6"/>
    <mergeCell ref="B7:C7"/>
    <mergeCell ref="D7:F7"/>
    <mergeCell ref="G7:H7"/>
    <mergeCell ref="I7:L7"/>
    <mergeCell ref="S1:AJ1"/>
    <mergeCell ref="S2:AJ2"/>
    <mergeCell ref="T6:V7"/>
    <mergeCell ref="AH13:AH14"/>
    <mergeCell ref="AI13:AJ14"/>
    <mergeCell ref="W7:AG7"/>
    <mergeCell ref="W6:AG6"/>
    <mergeCell ref="T9:AA9"/>
    <mergeCell ref="H28:K28"/>
    <mergeCell ref="H25:K25"/>
    <mergeCell ref="P1:Q1"/>
    <mergeCell ref="M5:P5"/>
    <mergeCell ref="M3:P3"/>
    <mergeCell ref="M4:P4"/>
    <mergeCell ref="T10:AA10"/>
    <mergeCell ref="T11:AA11"/>
    <mergeCell ref="AC9:AF9"/>
    <mergeCell ref="AC10:AF10"/>
    <mergeCell ref="AC11:AF11"/>
    <mergeCell ref="X13:Z13"/>
    <mergeCell ref="AA13:AD13"/>
    <mergeCell ref="AE13:AG13"/>
    <mergeCell ref="X14:AG14"/>
    <mergeCell ref="W13:W14"/>
    <mergeCell ref="A31:G31"/>
    <mergeCell ref="A32:G32"/>
    <mergeCell ref="A33:G33"/>
    <mergeCell ref="I31:L31"/>
    <mergeCell ref="A28:C28"/>
    <mergeCell ref="A29:C29"/>
    <mergeCell ref="D25:G25"/>
    <mergeCell ref="D26:G26"/>
    <mergeCell ref="D27:G27"/>
    <mergeCell ref="D28:G28"/>
    <mergeCell ref="D29:G29"/>
    <mergeCell ref="I33:L33"/>
    <mergeCell ref="H29:K29"/>
    <mergeCell ref="I32:L32"/>
    <mergeCell ref="A24:C24"/>
    <mergeCell ref="D24:G24"/>
    <mergeCell ref="H24:K24"/>
    <mergeCell ref="A25:C25"/>
    <mergeCell ref="A26:C26"/>
    <mergeCell ref="A27:C27"/>
    <mergeCell ref="H26:K26"/>
    <mergeCell ref="H27:K27"/>
    <mergeCell ref="A22:C22"/>
    <mergeCell ref="D22:G22"/>
    <mergeCell ref="H22:K22"/>
    <mergeCell ref="A23:C23"/>
    <mergeCell ref="D23:G23"/>
    <mergeCell ref="H23:K23"/>
    <mergeCell ref="AA47:AD47"/>
    <mergeCell ref="AA48:AD48"/>
    <mergeCell ref="AA49:AD49"/>
    <mergeCell ref="AA50:AD50"/>
    <mergeCell ref="AA51:AD51"/>
    <mergeCell ref="AA52:AD52"/>
    <mergeCell ref="AA41:AD41"/>
    <mergeCell ref="AA42:AD42"/>
    <mergeCell ref="AA43:AD43"/>
    <mergeCell ref="AA44:AD44"/>
    <mergeCell ref="AA45:AD45"/>
    <mergeCell ref="AA46:AD46"/>
    <mergeCell ref="Y47:Z47"/>
    <mergeCell ref="Y48:Z48"/>
    <mergeCell ref="Y49:Z49"/>
    <mergeCell ref="Y50:Z50"/>
    <mergeCell ref="Y51:Z51"/>
    <mergeCell ref="Y52:Z52"/>
    <mergeCell ref="Y41:Z41"/>
    <mergeCell ref="Y42:Z42"/>
    <mergeCell ref="Y43:Z43"/>
    <mergeCell ref="Y44:Z44"/>
    <mergeCell ref="Y45:Z45"/>
    <mergeCell ref="Y46:Z46"/>
    <mergeCell ref="V49:X49"/>
    <mergeCell ref="V50:X50"/>
    <mergeCell ref="V51:X51"/>
    <mergeCell ref="V52:X52"/>
    <mergeCell ref="V41:X41"/>
    <mergeCell ref="V42:X42"/>
    <mergeCell ref="V43:X43"/>
    <mergeCell ref="V44:X44"/>
    <mergeCell ref="V45:X45"/>
    <mergeCell ref="V46:X46"/>
    <mergeCell ref="T37:U37"/>
    <mergeCell ref="V37:X37"/>
    <mergeCell ref="Y37:AD37"/>
    <mergeCell ref="T40:U40"/>
    <mergeCell ref="V40:X40"/>
    <mergeCell ref="Y40:Z40"/>
    <mergeCell ref="AA40:AD40"/>
    <mergeCell ref="Y38:Z38"/>
    <mergeCell ref="Y39:Z39"/>
    <mergeCell ref="AA38:AD38"/>
    <mergeCell ref="AA39:AD39"/>
    <mergeCell ref="W143:W144"/>
    <mergeCell ref="AD143:AD144"/>
    <mergeCell ref="AE143:AG143"/>
    <mergeCell ref="AE144:AG144"/>
    <mergeCell ref="X145:AB145"/>
    <mergeCell ref="X143:AC143"/>
    <mergeCell ref="X144:AC144"/>
    <mergeCell ref="X142:AC142"/>
    <mergeCell ref="T38:U39"/>
    <mergeCell ref="V38:X39"/>
    <mergeCell ref="T47:U47"/>
    <mergeCell ref="T48:U48"/>
    <mergeCell ref="T49:U49"/>
    <mergeCell ref="T50:U50"/>
    <mergeCell ref="T51:U51"/>
    <mergeCell ref="T52:U52"/>
    <mergeCell ref="T41:U41"/>
    <mergeCell ref="T42:U42"/>
    <mergeCell ref="T43:U43"/>
    <mergeCell ref="T44:U44"/>
    <mergeCell ref="T45:U45"/>
    <mergeCell ref="T46:U46"/>
    <mergeCell ref="V47:X47"/>
    <mergeCell ref="V48:X48"/>
    <mergeCell ref="X148:AA148"/>
    <mergeCell ref="AC148:AG148"/>
    <mergeCell ref="Y149:AA149"/>
    <mergeCell ref="AC149:AE149"/>
    <mergeCell ref="X150:AB150"/>
    <mergeCell ref="X153:Z153"/>
    <mergeCell ref="X154:AA154"/>
    <mergeCell ref="X156:AA156"/>
    <mergeCell ref="AC156:AF156"/>
    <mergeCell ref="X171:AC171"/>
    <mergeCell ref="W172:W173"/>
    <mergeCell ref="X172:AC172"/>
    <mergeCell ref="X173:AC173"/>
    <mergeCell ref="X174:AB174"/>
    <mergeCell ref="X177:AA177"/>
    <mergeCell ref="AC177:AG177"/>
    <mergeCell ref="X157:AA157"/>
    <mergeCell ref="AC161:AF161"/>
    <mergeCell ref="AC162:AF162"/>
    <mergeCell ref="AC163:AF163"/>
    <mergeCell ref="AC164:AF164"/>
    <mergeCell ref="T167:AE167"/>
    <mergeCell ref="V168:Z168"/>
    <mergeCell ref="AD168:AH168"/>
    <mergeCell ref="V169:Z169"/>
    <mergeCell ref="AD169:AH169"/>
    <mergeCell ref="Y178:AA178"/>
    <mergeCell ref="AC178:AE178"/>
    <mergeCell ref="X179:AB179"/>
    <mergeCell ref="AC183:AF183"/>
    <mergeCell ref="AC184:AF184"/>
    <mergeCell ref="AC185:AF185"/>
    <mergeCell ref="AC186:AF186"/>
    <mergeCell ref="T189:AE189"/>
    <mergeCell ref="V190:Z190"/>
    <mergeCell ref="AD190:AH190"/>
    <mergeCell ref="V191:Z191"/>
    <mergeCell ref="AD191:AH191"/>
    <mergeCell ref="X193:AC193"/>
    <mergeCell ref="W194:W195"/>
    <mergeCell ref="X194:AC194"/>
    <mergeCell ref="X195:AC195"/>
    <mergeCell ref="X196:AB196"/>
    <mergeCell ref="X199:AA199"/>
    <mergeCell ref="AC199:AG199"/>
    <mergeCell ref="Y200:AA200"/>
    <mergeCell ref="AC200:AE200"/>
    <mergeCell ref="X201:AB201"/>
    <mergeCell ref="AD207:AG207"/>
    <mergeCell ref="AD208:AG208"/>
    <mergeCell ref="AD209:AG209"/>
    <mergeCell ref="AD210:AH210"/>
    <mergeCell ref="X212:AA212"/>
    <mergeCell ref="AC212:AG212"/>
    <mergeCell ref="Y213:AA213"/>
    <mergeCell ref="AC213:AE213"/>
    <mergeCell ref="X214:AB214"/>
    <mergeCell ref="AD217:AG217"/>
    <mergeCell ref="AD218:AG218"/>
    <mergeCell ref="AD219:AG219"/>
    <mergeCell ref="AD220:AG220"/>
    <mergeCell ref="T221:AB222"/>
    <mergeCell ref="AC221:AC222"/>
    <mergeCell ref="AC223:AC224"/>
    <mergeCell ref="AD223:AF223"/>
    <mergeCell ref="AD224:AF224"/>
    <mergeCell ref="AH223:AJ223"/>
    <mergeCell ref="AH224:AJ224"/>
    <mergeCell ref="AD225:AF225"/>
    <mergeCell ref="T227:AE227"/>
    <mergeCell ref="V228:Z228"/>
    <mergeCell ref="AD228:AH228"/>
    <mergeCell ref="V229:Z229"/>
    <mergeCell ref="AD229:AH229"/>
    <mergeCell ref="X231:AC231"/>
    <mergeCell ref="W232:W233"/>
    <mergeCell ref="X232:AC232"/>
    <mergeCell ref="X233:AC233"/>
    <mergeCell ref="X234:AB234"/>
    <mergeCell ref="X236:Z236"/>
    <mergeCell ref="AB236:AC236"/>
    <mergeCell ref="AE236:AI236"/>
    <mergeCell ref="Y237:AA237"/>
    <mergeCell ref="AC237:AE237"/>
    <mergeCell ref="X238:AA238"/>
    <mergeCell ref="AC247:AF247"/>
    <mergeCell ref="AC248:AF248"/>
    <mergeCell ref="AC241:AF241"/>
    <mergeCell ref="AC242:AF242"/>
    <mergeCell ref="AC243:AF243"/>
    <mergeCell ref="AC244:AF244"/>
    <mergeCell ref="AC245:AF245"/>
    <mergeCell ref="AC246:AF246"/>
    <mergeCell ref="Z254:AC254"/>
    <mergeCell ref="Z255:AC255"/>
    <mergeCell ref="AD254:AD255"/>
    <mergeCell ref="AE254:AF255"/>
    <mergeCell ref="Z256:AC256"/>
    <mergeCell ref="AG241:AJ241"/>
    <mergeCell ref="AG242:AJ242"/>
    <mergeCell ref="AG243:AJ243"/>
    <mergeCell ref="AG244:AJ244"/>
    <mergeCell ref="AG245:AJ245"/>
    <mergeCell ref="AG246:AJ246"/>
    <mergeCell ref="AG247:AJ247"/>
    <mergeCell ref="AG248:AJ248"/>
    <mergeCell ref="AC249:AF249"/>
    <mergeCell ref="AG249:AJ249"/>
  </mergeCells>
  <pageMargins left="1.5748031496062993" right="1.1811023622047243" top="1.1811023622047243" bottom="1.1811023622047243" header="0.31496062992125984" footer="0.9842519685039370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5"/>
  <sheetViews>
    <sheetView view="pageBreakPreview" topLeftCell="T1" zoomScaleNormal="100" zoomScaleSheetLayoutView="100" workbookViewId="0">
      <selection activeCell="DY18" sqref="DY18"/>
    </sheetView>
  </sheetViews>
  <sheetFormatPr defaultColWidth="3.7109375" defaultRowHeight="20.100000000000001" customHeight="1" x14ac:dyDescent="0.25"/>
  <cols>
    <col min="1" max="127" width="3.7109375" style="7"/>
    <col min="128" max="128" width="7.7109375" style="7" customWidth="1"/>
    <col min="129" max="129" width="7.5703125" style="7" customWidth="1"/>
    <col min="130" max="130" width="10.42578125" style="7" customWidth="1"/>
    <col min="131" max="131" width="9.140625" style="7" customWidth="1"/>
    <col min="132" max="132" width="9.5703125" style="7" customWidth="1"/>
    <col min="133" max="16384" width="3.7109375" style="7"/>
  </cols>
  <sheetData>
    <row r="1" spans="1:132" ht="20.100000000000001" customHeight="1" x14ac:dyDescent="0.25">
      <c r="A1" s="115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3"/>
      <c r="T1" s="13"/>
      <c r="U1" s="13"/>
      <c r="V1" s="13"/>
      <c r="W1" s="13"/>
      <c r="AI1" s="7">
        <v>0</v>
      </c>
      <c r="AK1" s="46">
        <v>136</v>
      </c>
      <c r="AL1" s="46"/>
      <c r="AM1" s="46">
        <v>122</v>
      </c>
      <c r="AN1" s="46"/>
      <c r="AO1" s="46">
        <v>169</v>
      </c>
      <c r="AP1" s="46"/>
      <c r="AQ1" s="46"/>
      <c r="AR1" s="46"/>
      <c r="AS1" s="46">
        <v>160</v>
      </c>
      <c r="AT1" s="46"/>
      <c r="AU1" s="46">
        <v>138</v>
      </c>
      <c r="AV1" s="46"/>
      <c r="AW1" s="46">
        <v>137</v>
      </c>
      <c r="AX1" s="46"/>
      <c r="AY1" s="46">
        <v>146</v>
      </c>
      <c r="AZ1" s="46"/>
      <c r="BA1" s="46">
        <v>142</v>
      </c>
      <c r="BB1" s="46"/>
      <c r="BC1" s="46">
        <v>156</v>
      </c>
      <c r="BD1" s="46"/>
      <c r="BE1" s="46">
        <v>151</v>
      </c>
      <c r="BF1" s="46"/>
      <c r="BG1" s="46"/>
      <c r="BH1" s="46"/>
      <c r="BI1" s="46">
        <v>106</v>
      </c>
      <c r="BJ1" s="46"/>
      <c r="BK1" s="46">
        <v>101</v>
      </c>
      <c r="BL1" s="46"/>
      <c r="BM1" s="46">
        <v>98</v>
      </c>
      <c r="BN1" s="46"/>
      <c r="BO1" s="46">
        <v>97</v>
      </c>
      <c r="BP1" s="46"/>
      <c r="BQ1" s="46">
        <v>113</v>
      </c>
      <c r="BR1" s="46"/>
      <c r="BS1" s="46">
        <v>107</v>
      </c>
      <c r="BT1" s="46"/>
      <c r="BU1" s="46">
        <v>118</v>
      </c>
      <c r="BV1" s="46"/>
      <c r="BW1" s="46">
        <v>160</v>
      </c>
      <c r="BX1" s="46"/>
      <c r="BY1" s="46">
        <v>126</v>
      </c>
      <c r="BZ1" s="46"/>
      <c r="CA1" s="46"/>
      <c r="CB1" s="46"/>
      <c r="CC1" s="46">
        <v>113</v>
      </c>
      <c r="CD1" s="46"/>
      <c r="CE1" s="46">
        <v>135</v>
      </c>
      <c r="CF1" s="46"/>
      <c r="CG1" s="46">
        <v>131</v>
      </c>
      <c r="CH1" s="46"/>
      <c r="CI1" s="46">
        <v>110</v>
      </c>
      <c r="CJ1" s="46"/>
      <c r="CK1" s="46">
        <v>125</v>
      </c>
      <c r="CL1" s="46"/>
      <c r="CM1" s="46">
        <v>130</v>
      </c>
      <c r="CN1" s="46"/>
      <c r="CO1" s="46">
        <v>117</v>
      </c>
      <c r="CP1" s="46"/>
      <c r="CQ1" s="46"/>
      <c r="CR1" s="46"/>
      <c r="CS1" s="46">
        <v>142</v>
      </c>
      <c r="CT1" s="46"/>
      <c r="CU1" s="46">
        <v>58</v>
      </c>
      <c r="CV1" s="46"/>
      <c r="CW1" s="46">
        <v>143</v>
      </c>
      <c r="CX1" s="46"/>
      <c r="CY1" s="46">
        <v>147</v>
      </c>
      <c r="CZ1" s="46"/>
      <c r="DA1" s="46">
        <v>96</v>
      </c>
      <c r="DB1" s="46"/>
      <c r="DC1" s="46">
        <v>116</v>
      </c>
      <c r="DD1" s="46"/>
      <c r="DE1" s="46">
        <v>118</v>
      </c>
      <c r="DF1" s="46"/>
      <c r="DW1" s="7">
        <f>AK41</f>
        <v>0</v>
      </c>
      <c r="DX1" s="7">
        <f>AL41</f>
        <v>100</v>
      </c>
      <c r="DY1" s="7">
        <f>AO41</f>
        <v>100</v>
      </c>
      <c r="DZ1" s="7">
        <f>AR41</f>
        <v>100</v>
      </c>
      <c r="EA1" s="7">
        <f>AU41</f>
        <v>100</v>
      </c>
      <c r="EB1" s="7">
        <f>AX41</f>
        <v>100</v>
      </c>
    </row>
    <row r="2" spans="1:132" ht="20.100000000000001" customHeight="1" x14ac:dyDescent="0.25">
      <c r="A2" s="115" t="s">
        <v>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"/>
      <c r="T2" s="1"/>
      <c r="U2" s="1"/>
      <c r="V2" s="1"/>
      <c r="W2" s="1"/>
      <c r="AI2" s="7">
        <v>1</v>
      </c>
      <c r="AK2" s="46">
        <v>131</v>
      </c>
      <c r="AL2" s="46"/>
      <c r="AM2" s="46">
        <v>114</v>
      </c>
      <c r="AN2" s="46"/>
      <c r="AO2" s="46">
        <v>153</v>
      </c>
      <c r="AP2" s="46"/>
      <c r="AQ2" s="46"/>
      <c r="AR2" s="46"/>
      <c r="AS2" s="46">
        <v>156</v>
      </c>
      <c r="AT2" s="46"/>
      <c r="AU2" s="46">
        <v>135</v>
      </c>
      <c r="AV2" s="46"/>
      <c r="AW2" s="46">
        <v>133</v>
      </c>
      <c r="AX2" s="46"/>
      <c r="AY2" s="46">
        <v>143</v>
      </c>
      <c r="AZ2" s="46"/>
      <c r="BA2" s="46">
        <v>139</v>
      </c>
      <c r="BB2" s="46"/>
      <c r="BC2" s="46">
        <v>152</v>
      </c>
      <c r="BD2" s="46"/>
      <c r="BE2" s="46">
        <v>148</v>
      </c>
      <c r="BF2" s="46"/>
      <c r="BG2" s="46"/>
      <c r="BH2" s="46"/>
      <c r="BI2" s="46">
        <v>99</v>
      </c>
      <c r="BJ2" s="46"/>
      <c r="BK2" s="46">
        <v>95</v>
      </c>
      <c r="BL2" s="46"/>
      <c r="BM2" s="46">
        <v>94</v>
      </c>
      <c r="BN2" s="46"/>
      <c r="BO2" s="46">
        <v>93</v>
      </c>
      <c r="BP2" s="46"/>
      <c r="BQ2" s="46">
        <v>107</v>
      </c>
      <c r="BR2" s="46"/>
      <c r="BS2" s="46">
        <v>100</v>
      </c>
      <c r="BT2" s="46"/>
      <c r="BU2" s="46">
        <v>115</v>
      </c>
      <c r="BV2" s="46"/>
      <c r="BW2" s="46">
        <v>153</v>
      </c>
      <c r="BX2" s="46"/>
      <c r="BY2" s="46">
        <v>121</v>
      </c>
      <c r="BZ2" s="46"/>
      <c r="CA2" s="46"/>
      <c r="CB2" s="46"/>
      <c r="CC2" s="46">
        <v>108</v>
      </c>
      <c r="CD2" s="46"/>
      <c r="CE2" s="46">
        <v>126</v>
      </c>
      <c r="CF2" s="46"/>
      <c r="CG2" s="46">
        <v>124</v>
      </c>
      <c r="CH2" s="46"/>
      <c r="CI2" s="46">
        <v>103</v>
      </c>
      <c r="CJ2" s="46"/>
      <c r="CK2" s="46">
        <v>119</v>
      </c>
      <c r="CL2" s="46"/>
      <c r="CM2" s="46">
        <v>123</v>
      </c>
      <c r="CN2" s="46"/>
      <c r="CO2" s="46">
        <v>110</v>
      </c>
      <c r="CP2" s="46"/>
      <c r="CQ2" s="46"/>
      <c r="CR2" s="46"/>
      <c r="CS2" s="46">
        <v>139</v>
      </c>
      <c r="CT2" s="46"/>
      <c r="CU2" s="46">
        <v>49</v>
      </c>
      <c r="CV2" s="46"/>
      <c r="CW2" s="46">
        <v>140</v>
      </c>
      <c r="CX2" s="46"/>
      <c r="CY2" s="46">
        <v>144</v>
      </c>
      <c r="CZ2" s="46"/>
      <c r="DA2" s="46">
        <v>92</v>
      </c>
      <c r="DB2" s="46"/>
      <c r="DC2" s="46">
        <v>111</v>
      </c>
      <c r="DD2" s="46"/>
      <c r="DE2" s="46">
        <v>111</v>
      </c>
      <c r="DF2" s="46"/>
      <c r="DW2" s="7">
        <f t="shared" ref="DW2:DW17" si="0">AK42</f>
        <v>1</v>
      </c>
      <c r="DX2" s="7">
        <f t="shared" ref="DX2:DX17" si="1">AL42</f>
        <v>93.208430913348934</v>
      </c>
      <c r="DY2" s="7">
        <f t="shared" ref="DY2:DY17" si="2">AO42</f>
        <v>97.669902912621367</v>
      </c>
      <c r="DZ2" s="7">
        <f t="shared" ref="DZ2:DZ17" si="3">AR42</f>
        <v>95.434782608695642</v>
      </c>
      <c r="EA2" s="7">
        <f t="shared" ref="EA2:EA17" si="4">AU42</f>
        <v>90.044800000000009</v>
      </c>
      <c r="EB2" s="7">
        <f t="shared" ref="EB2:EB17" si="5">AX42</f>
        <v>85.188333333333333</v>
      </c>
    </row>
    <row r="3" spans="1:132" ht="20.100000000000001" customHeight="1" x14ac:dyDescent="0.25">
      <c r="AI3" s="7">
        <v>2</v>
      </c>
      <c r="AK3" s="46">
        <v>124</v>
      </c>
      <c r="AL3" s="46"/>
      <c r="AM3" s="46">
        <v>105</v>
      </c>
      <c r="AN3" s="46"/>
      <c r="AO3" s="46">
        <v>149</v>
      </c>
      <c r="AP3" s="46"/>
      <c r="AQ3" s="46"/>
      <c r="AR3" s="46"/>
      <c r="AS3" s="46">
        <v>125</v>
      </c>
      <c r="AT3" s="46"/>
      <c r="AU3" s="46">
        <v>132</v>
      </c>
      <c r="AV3" s="46"/>
      <c r="AW3" s="46">
        <v>127</v>
      </c>
      <c r="AX3" s="46"/>
      <c r="AY3" s="46">
        <v>140</v>
      </c>
      <c r="AZ3" s="46"/>
      <c r="BA3" s="46">
        <v>136</v>
      </c>
      <c r="BB3" s="46"/>
      <c r="BC3" s="46">
        <v>148</v>
      </c>
      <c r="BD3" s="46"/>
      <c r="BE3" s="46">
        <v>144</v>
      </c>
      <c r="BF3" s="46"/>
      <c r="BG3" s="46"/>
      <c r="BH3" s="46"/>
      <c r="BI3" s="83">
        <v>96</v>
      </c>
      <c r="BJ3" s="83"/>
      <c r="BK3" s="46">
        <v>88</v>
      </c>
      <c r="BL3" s="46"/>
      <c r="BM3" s="46">
        <v>88</v>
      </c>
      <c r="BN3" s="46"/>
      <c r="BO3" s="46">
        <v>84</v>
      </c>
      <c r="BP3" s="46"/>
      <c r="BQ3" s="118">
        <v>103</v>
      </c>
      <c r="BR3" s="118"/>
      <c r="BS3" s="46">
        <v>94</v>
      </c>
      <c r="BT3" s="46"/>
      <c r="BU3" s="46">
        <v>110</v>
      </c>
      <c r="BV3" s="46"/>
      <c r="BW3" s="46">
        <v>148</v>
      </c>
      <c r="BX3" s="46"/>
      <c r="BY3" s="46">
        <v>114</v>
      </c>
      <c r="BZ3" s="46"/>
      <c r="CA3" s="46"/>
      <c r="CB3" s="46"/>
      <c r="CC3" s="46">
        <v>102</v>
      </c>
      <c r="CD3" s="46"/>
      <c r="CE3" s="46">
        <v>121</v>
      </c>
      <c r="CF3" s="46"/>
      <c r="CG3" s="46">
        <v>118</v>
      </c>
      <c r="CH3" s="46"/>
      <c r="CI3" s="46">
        <v>97</v>
      </c>
      <c r="CJ3" s="46"/>
      <c r="CK3" s="46">
        <v>112</v>
      </c>
      <c r="CL3" s="46"/>
      <c r="CM3" s="46">
        <v>116</v>
      </c>
      <c r="CN3" s="46"/>
      <c r="CO3" s="46">
        <v>104</v>
      </c>
      <c r="CP3" s="46"/>
      <c r="CQ3" s="46"/>
      <c r="CR3" s="46"/>
      <c r="CS3" s="46">
        <v>91</v>
      </c>
      <c r="CT3" s="46"/>
      <c r="CU3" s="46">
        <v>33</v>
      </c>
      <c r="CV3" s="46"/>
      <c r="CW3" s="46">
        <v>118</v>
      </c>
      <c r="CX3" s="46"/>
      <c r="CY3" s="46">
        <v>118</v>
      </c>
      <c r="CZ3" s="46"/>
      <c r="DA3" s="46">
        <v>73</v>
      </c>
      <c r="DB3" s="46"/>
      <c r="DC3" s="46"/>
      <c r="DD3" s="46"/>
      <c r="DE3" s="46"/>
      <c r="DF3" s="46"/>
      <c r="DW3" s="7">
        <f t="shared" si="0"/>
        <v>2</v>
      </c>
      <c r="DX3" s="7">
        <f t="shared" si="1"/>
        <v>88.52459016393442</v>
      </c>
      <c r="DY3" s="7">
        <f t="shared" si="2"/>
        <v>92.427184466019412</v>
      </c>
      <c r="DZ3" s="7">
        <f t="shared" si="3"/>
        <v>90.108695652173893</v>
      </c>
      <c r="EA3" s="7">
        <f t="shared" si="4"/>
        <v>80.184333333333342</v>
      </c>
      <c r="EB3" s="7">
        <f t="shared" si="5"/>
        <v>73.890784982935159</v>
      </c>
    </row>
    <row r="4" spans="1:132" ht="20.100000000000001" customHeight="1" x14ac:dyDescent="0.25">
      <c r="A4" s="13" t="s">
        <v>22</v>
      </c>
      <c r="B4" s="116" t="s">
        <v>23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"/>
      <c r="N4" s="1"/>
      <c r="O4" s="1"/>
      <c r="P4" s="1"/>
      <c r="Q4" s="1"/>
      <c r="R4" s="1"/>
      <c r="AI4" s="7">
        <v>3</v>
      </c>
      <c r="AK4" s="46">
        <v>121</v>
      </c>
      <c r="AL4" s="46"/>
      <c r="AM4" s="46">
        <v>101</v>
      </c>
      <c r="AN4" s="46"/>
      <c r="AO4" s="46">
        <v>142</v>
      </c>
      <c r="AP4" s="46"/>
      <c r="AQ4" s="46"/>
      <c r="AR4" s="46"/>
      <c r="AS4" s="46">
        <v>119</v>
      </c>
      <c r="AT4" s="46"/>
      <c r="AU4" s="46">
        <v>129</v>
      </c>
      <c r="AV4" s="46"/>
      <c r="AW4" s="46">
        <v>123</v>
      </c>
      <c r="AX4" s="46"/>
      <c r="AY4" s="46">
        <v>136</v>
      </c>
      <c r="AZ4" s="46"/>
      <c r="BA4" s="46">
        <v>132</v>
      </c>
      <c r="BB4" s="46"/>
      <c r="BC4" s="46">
        <v>143</v>
      </c>
      <c r="BD4" s="46"/>
      <c r="BE4" s="46">
        <v>141</v>
      </c>
      <c r="BF4" s="46"/>
      <c r="BG4" s="46"/>
      <c r="BH4" s="46"/>
      <c r="BI4" s="46">
        <v>91</v>
      </c>
      <c r="BJ4" s="46"/>
      <c r="BK4" s="46">
        <v>85</v>
      </c>
      <c r="BL4" s="46"/>
      <c r="BM4" s="46">
        <v>85</v>
      </c>
      <c r="BN4" s="46"/>
      <c r="BO4" s="46">
        <v>84</v>
      </c>
      <c r="BP4" s="46"/>
      <c r="BQ4" s="46">
        <v>101</v>
      </c>
      <c r="BR4" s="46"/>
      <c r="BS4" s="46">
        <v>87</v>
      </c>
      <c r="BT4" s="46"/>
      <c r="BU4" s="46">
        <v>108</v>
      </c>
      <c r="BV4" s="46"/>
      <c r="BW4" s="46">
        <v>144</v>
      </c>
      <c r="BX4" s="46"/>
      <c r="BY4" s="46">
        <v>111</v>
      </c>
      <c r="BZ4" s="46"/>
      <c r="CA4" s="46"/>
      <c r="CB4" s="46"/>
      <c r="CC4" s="46">
        <v>99</v>
      </c>
      <c r="CD4" s="46"/>
      <c r="CE4" s="46">
        <v>118</v>
      </c>
      <c r="CF4" s="46"/>
      <c r="CG4" s="46">
        <v>115</v>
      </c>
      <c r="CH4" s="46"/>
      <c r="CI4" s="46">
        <v>95</v>
      </c>
      <c r="CJ4" s="46"/>
      <c r="CK4" s="46">
        <v>99</v>
      </c>
      <c r="CL4" s="46"/>
      <c r="CM4" s="46">
        <v>110</v>
      </c>
      <c r="CN4" s="46"/>
      <c r="CO4" s="46">
        <v>101</v>
      </c>
      <c r="CP4" s="46"/>
      <c r="CQ4" s="46"/>
      <c r="CR4" s="46"/>
      <c r="CS4" s="46">
        <v>86</v>
      </c>
      <c r="CT4" s="46"/>
      <c r="CU4" s="46">
        <v>30</v>
      </c>
      <c r="CV4" s="46"/>
      <c r="CW4" s="46">
        <v>108</v>
      </c>
      <c r="CX4" s="46"/>
      <c r="CY4" s="46">
        <v>109</v>
      </c>
      <c r="CZ4" s="46"/>
      <c r="DA4" s="46">
        <v>68</v>
      </c>
      <c r="DB4" s="46"/>
      <c r="DC4" s="46"/>
      <c r="DD4" s="46"/>
      <c r="DE4" s="46"/>
      <c r="DF4" s="46"/>
      <c r="DW4" s="7">
        <f t="shared" si="0"/>
        <v>3</v>
      </c>
      <c r="DX4" s="7">
        <f t="shared" si="1"/>
        <v>85.245901639344268</v>
      </c>
      <c r="DY4" s="7">
        <f t="shared" si="2"/>
        <v>89.611650485436883</v>
      </c>
      <c r="DZ4" s="7">
        <f t="shared" si="3"/>
        <v>87.5</v>
      </c>
      <c r="EA4" s="7">
        <f t="shared" si="4"/>
        <v>75.159666666666666</v>
      </c>
      <c r="EB4" s="7">
        <f t="shared" si="5"/>
        <v>68.430034129692828</v>
      </c>
    </row>
    <row r="5" spans="1:132" ht="20.100000000000001" customHeight="1" x14ac:dyDescent="0.25">
      <c r="A5" s="1"/>
      <c r="B5" s="114" t="s">
        <v>24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AI5" s="7">
        <v>4</v>
      </c>
      <c r="AK5" s="46">
        <v>115</v>
      </c>
      <c r="AL5" s="46"/>
      <c r="AM5" s="46">
        <v>95</v>
      </c>
      <c r="AN5" s="46"/>
      <c r="AO5" s="46">
        <v>136</v>
      </c>
      <c r="AP5" s="46"/>
      <c r="AQ5" s="46"/>
      <c r="AR5" s="46"/>
      <c r="AS5" s="46">
        <v>113</v>
      </c>
      <c r="AT5" s="46"/>
      <c r="AU5" s="46">
        <v>123</v>
      </c>
      <c r="AV5" s="46"/>
      <c r="AW5" s="46">
        <v>118</v>
      </c>
      <c r="AX5" s="46"/>
      <c r="AY5" s="46">
        <v>130</v>
      </c>
      <c r="AZ5" s="46"/>
      <c r="BA5" s="46">
        <v>126</v>
      </c>
      <c r="BB5" s="46"/>
      <c r="BC5" s="46">
        <v>138</v>
      </c>
      <c r="BD5" s="46"/>
      <c r="BE5" s="46">
        <v>136</v>
      </c>
      <c r="BF5" s="46"/>
      <c r="BG5" s="46"/>
      <c r="BH5" s="46"/>
      <c r="BI5" s="46">
        <v>88</v>
      </c>
      <c r="BJ5" s="46"/>
      <c r="BK5" s="46">
        <v>83</v>
      </c>
      <c r="BL5" s="46"/>
      <c r="BM5" s="46">
        <v>82</v>
      </c>
      <c r="BN5" s="46"/>
      <c r="BO5" s="46">
        <v>81</v>
      </c>
      <c r="BP5" s="46"/>
      <c r="BQ5" s="46">
        <v>97</v>
      </c>
      <c r="BR5" s="46"/>
      <c r="BS5" s="46">
        <v>87</v>
      </c>
      <c r="BT5" s="46"/>
      <c r="BU5" s="46">
        <v>103</v>
      </c>
      <c r="BV5" s="46"/>
      <c r="BW5" s="46">
        <v>139</v>
      </c>
      <c r="BX5" s="46"/>
      <c r="BY5" s="46">
        <v>106</v>
      </c>
      <c r="BZ5" s="46"/>
      <c r="CA5" s="46"/>
      <c r="CB5" s="46"/>
      <c r="CC5" s="46">
        <v>95</v>
      </c>
      <c r="CD5" s="46"/>
      <c r="CE5" s="46">
        <v>113</v>
      </c>
      <c r="CF5" s="46"/>
      <c r="CG5" s="46">
        <v>109</v>
      </c>
      <c r="CH5" s="46"/>
      <c r="CI5" s="46">
        <v>90</v>
      </c>
      <c r="CJ5" s="46"/>
      <c r="CK5" s="46">
        <v>96</v>
      </c>
      <c r="CL5" s="46"/>
      <c r="CM5" s="46">
        <v>105</v>
      </c>
      <c r="CN5" s="46"/>
      <c r="CO5" s="46">
        <v>99</v>
      </c>
      <c r="CP5" s="46"/>
      <c r="CQ5" s="46"/>
      <c r="CR5" s="46"/>
      <c r="CS5" s="46">
        <v>80</v>
      </c>
      <c r="CT5" s="46"/>
      <c r="CU5" s="46">
        <v>27</v>
      </c>
      <c r="CV5" s="46"/>
      <c r="CW5" s="46">
        <v>102</v>
      </c>
      <c r="CX5" s="46"/>
      <c r="CY5" s="46">
        <v>103</v>
      </c>
      <c r="CZ5" s="46"/>
      <c r="DA5" s="46">
        <v>62</v>
      </c>
      <c r="DB5" s="46"/>
      <c r="DC5" s="46"/>
      <c r="DD5" s="46"/>
      <c r="DE5" s="46"/>
      <c r="DF5" s="46"/>
      <c r="DW5" s="7">
        <f t="shared" si="0"/>
        <v>4</v>
      </c>
      <c r="DX5" s="7">
        <f t="shared" si="1"/>
        <v>81.03044496487118</v>
      </c>
      <c r="DY5" s="7">
        <f t="shared" si="2"/>
        <v>85.825242718446603</v>
      </c>
      <c r="DZ5" s="7">
        <f t="shared" si="3"/>
        <v>84.565217391304344</v>
      </c>
      <c r="EA5" s="7">
        <f t="shared" si="4"/>
        <v>70.310666666666677</v>
      </c>
      <c r="EB5" s="7">
        <f t="shared" si="5"/>
        <v>63.822525597269617</v>
      </c>
    </row>
    <row r="6" spans="1:132" ht="20.100000000000001" customHeight="1" x14ac:dyDescent="0.25">
      <c r="A6" s="1"/>
      <c r="B6" s="114" t="s">
        <v>25</v>
      </c>
      <c r="C6" s="114"/>
      <c r="D6" s="114"/>
      <c r="E6" s="81" t="s">
        <v>27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46" t="s">
        <v>28</v>
      </c>
      <c r="Q6" s="47">
        <v>100</v>
      </c>
      <c r="R6" s="47"/>
      <c r="AI6" s="7">
        <v>5</v>
      </c>
      <c r="AK6" s="46">
        <v>108</v>
      </c>
      <c r="AL6" s="46"/>
      <c r="AM6" s="46">
        <v>90</v>
      </c>
      <c r="AN6" s="46"/>
      <c r="AO6" s="46">
        <v>126</v>
      </c>
      <c r="AP6" s="46"/>
      <c r="AQ6" s="46"/>
      <c r="AR6" s="46"/>
      <c r="AS6" s="46">
        <v>112</v>
      </c>
      <c r="AT6" s="46"/>
      <c r="AU6" s="46">
        <v>120</v>
      </c>
      <c r="AV6" s="46"/>
      <c r="AW6" s="46">
        <v>106</v>
      </c>
      <c r="AX6" s="46"/>
      <c r="AY6" s="46">
        <v>124</v>
      </c>
      <c r="AZ6" s="46"/>
      <c r="BA6" s="46">
        <v>118</v>
      </c>
      <c r="BB6" s="46"/>
      <c r="BC6" s="46">
        <v>131</v>
      </c>
      <c r="BD6" s="46"/>
      <c r="BE6" s="46">
        <v>130</v>
      </c>
      <c r="BF6" s="46"/>
      <c r="BG6" s="46"/>
      <c r="BH6" s="46"/>
      <c r="BI6" s="46">
        <v>66</v>
      </c>
      <c r="BJ6" s="46"/>
      <c r="BK6" s="46">
        <v>77</v>
      </c>
      <c r="BL6" s="46"/>
      <c r="BM6" s="46">
        <v>77</v>
      </c>
      <c r="BN6" s="46"/>
      <c r="BO6" s="46">
        <v>76</v>
      </c>
      <c r="BP6" s="46"/>
      <c r="BQ6" s="46">
        <v>92</v>
      </c>
      <c r="BR6" s="46"/>
      <c r="BS6" s="46">
        <v>82</v>
      </c>
      <c r="BT6" s="46"/>
      <c r="BU6" s="46">
        <v>98</v>
      </c>
      <c r="BV6" s="46"/>
      <c r="BW6" s="46">
        <v>133</v>
      </c>
      <c r="BX6" s="46"/>
      <c r="BY6" s="46">
        <v>100</v>
      </c>
      <c r="BZ6" s="46"/>
      <c r="CA6" s="46"/>
      <c r="CB6" s="46"/>
      <c r="CC6" s="83">
        <v>85</v>
      </c>
      <c r="CD6" s="83"/>
      <c r="CE6" s="46">
        <v>106</v>
      </c>
      <c r="CF6" s="46"/>
      <c r="CG6" s="46">
        <v>104</v>
      </c>
      <c r="CH6" s="46"/>
      <c r="CI6" s="46">
        <v>86</v>
      </c>
      <c r="CJ6" s="46"/>
      <c r="CK6" s="46">
        <v>90</v>
      </c>
      <c r="CL6" s="46"/>
      <c r="CM6" s="46">
        <v>100</v>
      </c>
      <c r="CN6" s="46"/>
      <c r="CO6" s="46">
        <v>91</v>
      </c>
      <c r="CP6" s="46"/>
      <c r="CQ6" s="46"/>
      <c r="CR6" s="46"/>
      <c r="CS6" s="46">
        <v>75</v>
      </c>
      <c r="CT6" s="46"/>
      <c r="CU6" s="46">
        <v>24</v>
      </c>
      <c r="CV6" s="46"/>
      <c r="CW6" s="46">
        <v>96</v>
      </c>
      <c r="CX6" s="46"/>
      <c r="CY6" s="46">
        <v>97</v>
      </c>
      <c r="CZ6" s="46"/>
      <c r="DA6" s="46">
        <v>56</v>
      </c>
      <c r="DB6" s="46"/>
      <c r="DC6" s="46"/>
      <c r="DD6" s="46"/>
      <c r="DE6" s="46"/>
      <c r="DF6" s="46"/>
      <c r="DW6" s="7">
        <f t="shared" si="0"/>
        <v>5</v>
      </c>
      <c r="DX6" s="7">
        <f t="shared" si="1"/>
        <v>75.878220140515225</v>
      </c>
      <c r="DY6" s="7">
        <f t="shared" si="2"/>
        <v>81.650485436893206</v>
      </c>
      <c r="DZ6" s="7">
        <f t="shared" si="3"/>
        <v>79.891304347826093</v>
      </c>
      <c r="EA6" s="7">
        <f t="shared" si="4"/>
        <v>64.998000000000005</v>
      </c>
      <c r="EB6" s="7">
        <f t="shared" si="5"/>
        <v>59.385665529010232</v>
      </c>
    </row>
    <row r="7" spans="1:132" ht="20.100000000000001" customHeight="1" x14ac:dyDescent="0.25">
      <c r="A7" s="1"/>
      <c r="B7" s="114"/>
      <c r="C7" s="114"/>
      <c r="D7" s="114"/>
      <c r="E7" s="46" t="s">
        <v>29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  <c r="R7" s="47"/>
      <c r="AI7" s="7">
        <v>6</v>
      </c>
      <c r="AK7" s="46">
        <v>101</v>
      </c>
      <c r="AL7" s="46"/>
      <c r="AM7" s="46">
        <v>84</v>
      </c>
      <c r="AN7" s="46"/>
      <c r="AO7" s="46">
        <v>117</v>
      </c>
      <c r="AP7" s="46"/>
      <c r="AQ7" s="46"/>
      <c r="AR7" s="46"/>
      <c r="AS7" s="46">
        <v>105</v>
      </c>
      <c r="AT7" s="46"/>
      <c r="AU7" s="46">
        <v>112</v>
      </c>
      <c r="AV7" s="46"/>
      <c r="AW7" s="46">
        <v>99</v>
      </c>
      <c r="AX7" s="46"/>
      <c r="AY7" s="46">
        <v>116</v>
      </c>
      <c r="AZ7" s="46"/>
      <c r="BA7" s="46">
        <v>113</v>
      </c>
      <c r="BB7" s="46"/>
      <c r="BC7" s="46">
        <v>124</v>
      </c>
      <c r="BD7" s="46"/>
      <c r="BE7" s="46">
        <v>123</v>
      </c>
      <c r="BF7" s="46"/>
      <c r="BG7" s="46"/>
      <c r="BH7" s="46"/>
      <c r="BI7" s="46">
        <v>61</v>
      </c>
      <c r="BJ7" s="46"/>
      <c r="BK7" s="46">
        <v>72</v>
      </c>
      <c r="BL7" s="46"/>
      <c r="BM7" s="46">
        <v>71</v>
      </c>
      <c r="BN7" s="46"/>
      <c r="BO7" s="46">
        <v>69</v>
      </c>
      <c r="BP7" s="46"/>
      <c r="BQ7" s="46">
        <v>86</v>
      </c>
      <c r="BR7" s="46"/>
      <c r="BS7" s="46">
        <v>78</v>
      </c>
      <c r="BT7" s="46"/>
      <c r="BU7" s="46">
        <v>92</v>
      </c>
      <c r="BV7" s="46"/>
      <c r="BW7" s="46">
        <v>126</v>
      </c>
      <c r="BX7" s="46"/>
      <c r="BY7" s="46">
        <v>94</v>
      </c>
      <c r="BZ7" s="46"/>
      <c r="CA7" s="46"/>
      <c r="CB7" s="46"/>
      <c r="CC7" s="46">
        <v>74</v>
      </c>
      <c r="CD7" s="46"/>
      <c r="CE7" s="46">
        <v>100</v>
      </c>
      <c r="CF7" s="46"/>
      <c r="CG7" s="46">
        <v>98</v>
      </c>
      <c r="CH7" s="46"/>
      <c r="CI7" s="46">
        <v>81</v>
      </c>
      <c r="CJ7" s="46"/>
      <c r="CK7" s="46">
        <v>84</v>
      </c>
      <c r="CL7" s="46"/>
      <c r="CM7" s="46">
        <v>94</v>
      </c>
      <c r="CN7" s="46"/>
      <c r="CO7" s="46">
        <v>85</v>
      </c>
      <c r="CP7" s="46"/>
      <c r="CQ7" s="46"/>
      <c r="CR7" s="46"/>
      <c r="CS7" s="46">
        <v>70</v>
      </c>
      <c r="CT7" s="46"/>
      <c r="CU7" s="46">
        <v>23</v>
      </c>
      <c r="CV7" s="46"/>
      <c r="CW7" s="46">
        <v>90</v>
      </c>
      <c r="CX7" s="46"/>
      <c r="CY7" s="46">
        <v>91</v>
      </c>
      <c r="CZ7" s="46"/>
      <c r="DA7" s="46">
        <v>52</v>
      </c>
      <c r="DB7" s="46"/>
      <c r="DC7" s="46"/>
      <c r="DD7" s="46"/>
      <c r="DE7" s="46"/>
      <c r="DF7" s="46"/>
      <c r="DW7" s="7">
        <f t="shared" si="0"/>
        <v>6</v>
      </c>
      <c r="DX7" s="7">
        <f t="shared" si="1"/>
        <v>70.725995316159242</v>
      </c>
      <c r="DY7" s="7">
        <f t="shared" si="2"/>
        <v>76.893203883495147</v>
      </c>
      <c r="DZ7" s="7">
        <f t="shared" si="3"/>
        <v>74.782608695652158</v>
      </c>
      <c r="EA7" s="7">
        <f t="shared" si="4"/>
        <v>60.055666666666674</v>
      </c>
      <c r="EB7" s="7">
        <f t="shared" si="5"/>
        <v>55.631399317406135</v>
      </c>
    </row>
    <row r="8" spans="1:132" ht="20.100000000000001" customHeight="1" x14ac:dyDescent="0.25">
      <c r="A8" s="1"/>
      <c r="B8" s="114" t="s">
        <v>30</v>
      </c>
      <c r="C8" s="114"/>
      <c r="D8" s="11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AI8" s="7">
        <v>7</v>
      </c>
      <c r="AK8" s="46">
        <v>94</v>
      </c>
      <c r="AL8" s="46"/>
      <c r="AM8" s="46">
        <v>78</v>
      </c>
      <c r="AN8" s="46"/>
      <c r="AO8" s="46">
        <v>107</v>
      </c>
      <c r="AP8" s="46"/>
      <c r="AQ8" s="46"/>
      <c r="AR8" s="46"/>
      <c r="AS8" s="46">
        <v>98</v>
      </c>
      <c r="AT8" s="46"/>
      <c r="AU8" s="46">
        <v>105</v>
      </c>
      <c r="AV8" s="46"/>
      <c r="AW8" s="46">
        <v>90</v>
      </c>
      <c r="AX8" s="46"/>
      <c r="AY8" s="46">
        <v>109</v>
      </c>
      <c r="AZ8" s="46"/>
      <c r="BA8" s="46">
        <v>107</v>
      </c>
      <c r="BB8" s="46"/>
      <c r="BC8" s="46">
        <v>116</v>
      </c>
      <c r="BD8" s="46"/>
      <c r="BE8" s="46">
        <v>115</v>
      </c>
      <c r="BF8" s="46"/>
      <c r="BG8" s="46"/>
      <c r="BH8" s="46"/>
      <c r="BI8" s="46"/>
      <c r="BJ8" s="46"/>
      <c r="BK8" s="46">
        <v>66</v>
      </c>
      <c r="BL8" s="46"/>
      <c r="BM8" s="46">
        <v>66</v>
      </c>
      <c r="BN8" s="46"/>
      <c r="BO8" s="46">
        <v>62</v>
      </c>
      <c r="BP8" s="46"/>
      <c r="BQ8" s="46">
        <v>79</v>
      </c>
      <c r="BR8" s="46"/>
      <c r="BS8" s="46">
        <v>72</v>
      </c>
      <c r="BT8" s="46"/>
      <c r="BU8" s="46">
        <v>86</v>
      </c>
      <c r="BV8" s="46"/>
      <c r="BW8" s="46">
        <v>117</v>
      </c>
      <c r="BX8" s="46"/>
      <c r="BY8" s="46">
        <v>87</v>
      </c>
      <c r="BZ8" s="46"/>
      <c r="CA8" s="46"/>
      <c r="CB8" s="46"/>
      <c r="CC8" s="46">
        <v>59</v>
      </c>
      <c r="CD8" s="46"/>
      <c r="CE8" s="46">
        <v>92</v>
      </c>
      <c r="CF8" s="46"/>
      <c r="CG8" s="46">
        <v>92</v>
      </c>
      <c r="CH8" s="46"/>
      <c r="CI8" s="46">
        <v>76</v>
      </c>
      <c r="CJ8" s="46"/>
      <c r="CK8" s="46">
        <v>78</v>
      </c>
      <c r="CL8" s="46"/>
      <c r="CM8" s="46">
        <v>87</v>
      </c>
      <c r="CN8" s="46"/>
      <c r="CO8" s="46">
        <v>81</v>
      </c>
      <c r="CP8" s="46"/>
      <c r="CQ8" s="46"/>
      <c r="CR8" s="46"/>
      <c r="CS8" s="46">
        <v>65</v>
      </c>
      <c r="CT8" s="46"/>
      <c r="CU8" s="46">
        <v>21</v>
      </c>
      <c r="CV8" s="46"/>
      <c r="CW8" s="46">
        <v>84</v>
      </c>
      <c r="CX8" s="46"/>
      <c r="CY8" s="46">
        <v>88</v>
      </c>
      <c r="CZ8" s="46"/>
      <c r="DA8" s="46">
        <v>45</v>
      </c>
      <c r="DB8" s="46"/>
      <c r="DC8" s="46"/>
      <c r="DD8" s="46"/>
      <c r="DE8" s="46"/>
      <c r="DF8" s="46"/>
      <c r="DW8" s="7">
        <f t="shared" si="0"/>
        <v>7</v>
      </c>
      <c r="DX8" s="7">
        <f t="shared" si="1"/>
        <v>65.339578454332553</v>
      </c>
      <c r="DY8" s="7">
        <f t="shared" si="2"/>
        <v>71.844660194174764</v>
      </c>
      <c r="DZ8" s="7">
        <f t="shared" si="3"/>
        <v>69.021739130434781</v>
      </c>
      <c r="EA8" s="7">
        <f t="shared" si="4"/>
        <v>58.143666666666661</v>
      </c>
      <c r="EB8" s="7">
        <f t="shared" si="5"/>
        <v>54.410666666666664</v>
      </c>
    </row>
    <row r="9" spans="1:132" ht="20.100000000000001" customHeight="1" x14ac:dyDescent="0.25">
      <c r="A9" s="1"/>
      <c r="B9" s="114" t="s">
        <v>31</v>
      </c>
      <c r="C9" s="114"/>
      <c r="D9" s="114"/>
      <c r="E9" s="114"/>
      <c r="F9" s="114"/>
      <c r="G9" s="114"/>
      <c r="H9" s="114"/>
      <c r="I9" s="114"/>
      <c r="J9" s="7" t="s">
        <v>19</v>
      </c>
      <c r="K9" s="117">
        <v>51.773000000000003</v>
      </c>
      <c r="L9" s="117"/>
      <c r="M9" s="117"/>
      <c r="N9" s="117"/>
      <c r="P9" s="1"/>
      <c r="Q9" s="1"/>
      <c r="R9" s="1"/>
      <c r="AI9" s="7">
        <v>8</v>
      </c>
      <c r="AK9" s="46">
        <v>89</v>
      </c>
      <c r="AL9" s="46"/>
      <c r="AM9" s="46">
        <v>74</v>
      </c>
      <c r="AN9" s="46"/>
      <c r="AO9" s="46">
        <v>102</v>
      </c>
      <c r="AP9" s="46"/>
      <c r="AQ9" s="46"/>
      <c r="AR9" s="46"/>
      <c r="AS9" s="46">
        <v>95</v>
      </c>
      <c r="AT9" s="46"/>
      <c r="AU9" s="46">
        <v>101</v>
      </c>
      <c r="AV9" s="46"/>
      <c r="AW9" s="46">
        <v>87</v>
      </c>
      <c r="AX9" s="46"/>
      <c r="AY9" s="46">
        <v>104</v>
      </c>
      <c r="AZ9" s="46"/>
      <c r="BA9" s="46">
        <v>103</v>
      </c>
      <c r="BB9" s="46"/>
      <c r="BC9" s="46">
        <v>113</v>
      </c>
      <c r="BD9" s="46"/>
      <c r="BE9" s="46">
        <v>111</v>
      </c>
      <c r="BF9" s="46"/>
      <c r="BG9" s="46"/>
      <c r="BH9" s="46"/>
      <c r="BI9" s="46"/>
      <c r="BJ9" s="46"/>
      <c r="BK9" s="46">
        <v>63</v>
      </c>
      <c r="BL9" s="46"/>
      <c r="BM9" s="46">
        <v>62</v>
      </c>
      <c r="BN9" s="46"/>
      <c r="BO9" s="46">
        <v>59</v>
      </c>
      <c r="BP9" s="46"/>
      <c r="BQ9" s="46">
        <v>76</v>
      </c>
      <c r="BR9" s="46"/>
      <c r="BS9" s="46">
        <v>69</v>
      </c>
      <c r="BT9" s="46"/>
      <c r="BU9" s="46">
        <v>82</v>
      </c>
      <c r="BV9" s="46"/>
      <c r="BW9" s="46">
        <v>113</v>
      </c>
      <c r="BX9" s="46"/>
      <c r="BY9" s="46">
        <v>83</v>
      </c>
      <c r="BZ9" s="46"/>
      <c r="CA9" s="46"/>
      <c r="CB9" s="46"/>
      <c r="CC9" s="46"/>
      <c r="CD9" s="46"/>
      <c r="CE9" s="46">
        <v>89</v>
      </c>
      <c r="CF9" s="46"/>
      <c r="CG9" s="46">
        <v>88</v>
      </c>
      <c r="CH9" s="46"/>
      <c r="CI9" s="46">
        <v>73</v>
      </c>
      <c r="CJ9" s="46"/>
      <c r="CK9" s="46">
        <v>76</v>
      </c>
      <c r="CL9" s="46"/>
      <c r="CM9" s="46">
        <v>84</v>
      </c>
      <c r="CN9" s="46"/>
      <c r="CO9" s="46">
        <v>78</v>
      </c>
      <c r="CP9" s="46"/>
      <c r="CQ9" s="46"/>
      <c r="CR9" s="46"/>
      <c r="CS9" s="46">
        <v>63</v>
      </c>
      <c r="CT9" s="46"/>
      <c r="CU9" s="46">
        <v>20</v>
      </c>
      <c r="CV9" s="46"/>
      <c r="CW9" s="46">
        <v>82</v>
      </c>
      <c r="CX9" s="46"/>
      <c r="CY9" s="46">
        <v>86</v>
      </c>
      <c r="CZ9" s="46"/>
      <c r="DA9" s="46">
        <v>38</v>
      </c>
      <c r="DB9" s="46"/>
      <c r="DC9" s="46"/>
      <c r="DD9" s="46"/>
      <c r="DE9" s="46"/>
      <c r="DF9" s="46"/>
      <c r="DW9" s="7">
        <f t="shared" si="0"/>
        <v>8</v>
      </c>
      <c r="DX9" s="7">
        <f t="shared" si="1"/>
        <v>62.060889929742387</v>
      </c>
      <c r="DY9" s="7">
        <f t="shared" si="2"/>
        <v>69.320388349514559</v>
      </c>
      <c r="DZ9" s="7">
        <f t="shared" si="3"/>
        <v>65.978260869565219</v>
      </c>
      <c r="EA9" s="7">
        <f t="shared" si="4"/>
        <v>57.169666666666664</v>
      </c>
      <c r="EB9" s="7">
        <f t="shared" si="5"/>
        <v>53.474333333333334</v>
      </c>
    </row>
    <row r="10" spans="1:132" ht="20.100000000000001" customHeight="1" x14ac:dyDescent="0.25">
      <c r="A10" s="1"/>
      <c r="B10" s="114" t="s">
        <v>32</v>
      </c>
      <c r="C10" s="114"/>
      <c r="D10" s="114"/>
      <c r="E10" s="114"/>
      <c r="F10" s="114"/>
      <c r="G10" s="114"/>
      <c r="H10" s="114"/>
      <c r="I10" s="114"/>
      <c r="J10" s="7" t="s">
        <v>19</v>
      </c>
      <c r="K10" s="117">
        <v>1.083</v>
      </c>
      <c r="L10" s="117"/>
      <c r="M10" s="117"/>
      <c r="N10" s="117"/>
      <c r="P10" s="1"/>
      <c r="Q10" s="1"/>
      <c r="R10" s="1"/>
      <c r="AI10" s="7">
        <v>9</v>
      </c>
      <c r="AK10" s="46">
        <v>79</v>
      </c>
      <c r="AL10" s="46"/>
      <c r="AM10" s="46">
        <v>66</v>
      </c>
      <c r="AN10" s="46"/>
      <c r="AO10" s="46">
        <v>90</v>
      </c>
      <c r="AP10" s="46"/>
      <c r="AQ10" s="46"/>
      <c r="AR10" s="46"/>
      <c r="AS10" s="46">
        <v>86</v>
      </c>
      <c r="AT10" s="46"/>
      <c r="AU10" s="46">
        <v>91</v>
      </c>
      <c r="AV10" s="46"/>
      <c r="AW10" s="46">
        <v>78</v>
      </c>
      <c r="AX10" s="46"/>
      <c r="AY10" s="46">
        <v>93</v>
      </c>
      <c r="AZ10" s="46"/>
      <c r="BA10" s="46">
        <v>92</v>
      </c>
      <c r="BB10" s="46"/>
      <c r="BC10" s="46">
        <v>101</v>
      </c>
      <c r="BD10" s="46"/>
      <c r="BE10" s="46">
        <v>100</v>
      </c>
      <c r="BF10" s="46"/>
      <c r="BG10" s="46"/>
      <c r="BH10" s="46"/>
      <c r="BI10" s="46"/>
      <c r="BJ10" s="46"/>
      <c r="BK10" s="46">
        <v>55</v>
      </c>
      <c r="BL10" s="46"/>
      <c r="BM10" s="46">
        <v>54</v>
      </c>
      <c r="BN10" s="46"/>
      <c r="BO10" s="46">
        <v>50</v>
      </c>
      <c r="BP10" s="46"/>
      <c r="BQ10" s="46">
        <v>67</v>
      </c>
      <c r="BR10" s="46"/>
      <c r="BS10" s="46">
        <v>61</v>
      </c>
      <c r="BT10" s="46"/>
      <c r="BU10" s="46">
        <v>74</v>
      </c>
      <c r="BV10" s="46"/>
      <c r="BW10" s="46">
        <v>101</v>
      </c>
      <c r="BX10" s="46"/>
      <c r="BY10" s="46">
        <v>75</v>
      </c>
      <c r="BZ10" s="46"/>
      <c r="CA10" s="46"/>
      <c r="CB10" s="46"/>
      <c r="CC10" s="46"/>
      <c r="CD10" s="46"/>
      <c r="CE10" s="46">
        <v>80</v>
      </c>
      <c r="CF10" s="46"/>
      <c r="CG10" s="46">
        <v>77</v>
      </c>
      <c r="CH10" s="46"/>
      <c r="CI10" s="46">
        <v>65</v>
      </c>
      <c r="CJ10" s="46"/>
      <c r="CK10" s="46">
        <v>68</v>
      </c>
      <c r="CL10" s="46"/>
      <c r="CM10" s="46">
        <v>76</v>
      </c>
      <c r="CN10" s="46"/>
      <c r="CO10" s="46">
        <v>70</v>
      </c>
      <c r="CP10" s="46"/>
      <c r="CQ10" s="46"/>
      <c r="CR10" s="46"/>
      <c r="CS10" s="46">
        <v>53</v>
      </c>
      <c r="CT10" s="46"/>
      <c r="CU10" s="46">
        <v>16</v>
      </c>
      <c r="CV10" s="46"/>
      <c r="CW10" s="46">
        <v>70</v>
      </c>
      <c r="CX10" s="46"/>
      <c r="CY10" s="46">
        <v>72</v>
      </c>
      <c r="CZ10" s="46"/>
      <c r="DA10" s="46">
        <v>36</v>
      </c>
      <c r="DB10" s="46"/>
      <c r="DC10" s="46"/>
      <c r="DD10" s="46"/>
      <c r="DE10" s="46"/>
      <c r="DF10" s="46"/>
      <c r="DW10" s="7">
        <f t="shared" si="0"/>
        <v>9</v>
      </c>
      <c r="DX10" s="7">
        <f t="shared" si="1"/>
        <v>55.035128805620602</v>
      </c>
      <c r="DY10" s="7">
        <f t="shared" si="2"/>
        <v>62.23300970873786</v>
      </c>
      <c r="DZ10" s="7">
        <f t="shared" si="3"/>
        <v>58.369565217391298</v>
      </c>
      <c r="EA10" s="7">
        <f t="shared" si="4"/>
        <v>56.125999999999998</v>
      </c>
      <c r="EB10" s="7">
        <f t="shared" si="5"/>
        <v>52.247</v>
      </c>
    </row>
    <row r="11" spans="1:132" ht="20.100000000000001" customHeight="1" x14ac:dyDescent="0.25">
      <c r="A11" s="1"/>
      <c r="B11" s="114" t="s">
        <v>33</v>
      </c>
      <c r="C11" s="114"/>
      <c r="D11" s="114"/>
      <c r="E11" s="114"/>
      <c r="F11" s="114"/>
      <c r="G11" s="114"/>
      <c r="H11" s="114"/>
      <c r="I11" s="114"/>
      <c r="J11" s="7" t="s">
        <v>19</v>
      </c>
      <c r="K11" s="117">
        <v>52.008000000000003</v>
      </c>
      <c r="L11" s="117"/>
      <c r="M11" s="117"/>
      <c r="N11" s="117"/>
      <c r="P11" s="1"/>
      <c r="Q11" s="1"/>
      <c r="R11" s="1"/>
      <c r="AI11" s="7">
        <v>10</v>
      </c>
      <c r="AK11" s="46">
        <v>74</v>
      </c>
      <c r="AL11" s="46"/>
      <c r="AM11" s="46">
        <v>61</v>
      </c>
      <c r="AN11" s="46"/>
      <c r="AO11" s="46">
        <v>85</v>
      </c>
      <c r="AP11" s="46"/>
      <c r="AQ11" s="46"/>
      <c r="AR11" s="46"/>
      <c r="AS11" s="46">
        <v>81</v>
      </c>
      <c r="AT11" s="46"/>
      <c r="AU11" s="46">
        <v>84</v>
      </c>
      <c r="AV11" s="46"/>
      <c r="AW11" s="46">
        <v>72</v>
      </c>
      <c r="AX11" s="46"/>
      <c r="AY11" s="46">
        <v>87</v>
      </c>
      <c r="AZ11" s="46"/>
      <c r="BA11" s="46">
        <v>87</v>
      </c>
      <c r="BB11" s="46"/>
      <c r="BC11" s="46">
        <v>94</v>
      </c>
      <c r="BD11" s="46"/>
      <c r="BE11" s="46">
        <v>94</v>
      </c>
      <c r="BF11" s="46"/>
      <c r="BG11" s="46"/>
      <c r="BH11" s="46"/>
      <c r="BI11" s="46"/>
      <c r="BJ11" s="46"/>
      <c r="BK11" s="46">
        <v>51</v>
      </c>
      <c r="BL11" s="46"/>
      <c r="BM11" s="46">
        <v>51</v>
      </c>
      <c r="BN11" s="46"/>
      <c r="BO11" s="46">
        <v>46</v>
      </c>
      <c r="BP11" s="46"/>
      <c r="BQ11" s="46">
        <v>61</v>
      </c>
      <c r="BR11" s="46"/>
      <c r="BS11" s="46">
        <v>58</v>
      </c>
      <c r="BT11" s="46"/>
      <c r="BU11" s="46">
        <v>63</v>
      </c>
      <c r="BV11" s="46"/>
      <c r="BW11" s="46">
        <v>96</v>
      </c>
      <c r="BX11" s="46"/>
      <c r="BY11" s="46">
        <v>69</v>
      </c>
      <c r="BZ11" s="46"/>
      <c r="CA11" s="46"/>
      <c r="CB11" s="46"/>
      <c r="CC11" s="46"/>
      <c r="CD11" s="46"/>
      <c r="CE11" s="46">
        <v>76</v>
      </c>
      <c r="CF11" s="46"/>
      <c r="CG11" s="46">
        <v>73</v>
      </c>
      <c r="CH11" s="46"/>
      <c r="CI11" s="46">
        <v>62</v>
      </c>
      <c r="CJ11" s="46"/>
      <c r="CK11" s="46">
        <v>65</v>
      </c>
      <c r="CL11" s="46"/>
      <c r="CM11" s="46">
        <v>70</v>
      </c>
      <c r="CN11" s="46"/>
      <c r="CO11" s="46">
        <v>67</v>
      </c>
      <c r="CP11" s="46"/>
      <c r="CQ11" s="46"/>
      <c r="CR11" s="46"/>
      <c r="CS11" s="46">
        <v>49</v>
      </c>
      <c r="CT11" s="46"/>
      <c r="CU11" s="46">
        <v>14</v>
      </c>
      <c r="CV11" s="46"/>
      <c r="CW11" s="46">
        <v>66</v>
      </c>
      <c r="CX11" s="46"/>
      <c r="CY11" s="46">
        <v>69</v>
      </c>
      <c r="CZ11" s="46"/>
      <c r="DA11" s="46">
        <v>32</v>
      </c>
      <c r="DB11" s="46"/>
      <c r="DC11" s="46"/>
      <c r="DD11" s="46"/>
      <c r="DE11" s="46"/>
      <c r="DF11" s="46"/>
      <c r="DW11" s="7">
        <f t="shared" si="0"/>
        <v>10</v>
      </c>
      <c r="DX11" s="7">
        <f t="shared" si="1"/>
        <v>51.522248243559723</v>
      </c>
      <c r="DY11" s="7">
        <f t="shared" si="2"/>
        <v>58.155339805825243</v>
      </c>
      <c r="DZ11" s="7">
        <f t="shared" si="3"/>
        <v>53.804347826086953</v>
      </c>
      <c r="EA11" s="7">
        <f t="shared" si="4"/>
        <v>54.055666666666667</v>
      </c>
      <c r="EB11" s="7">
        <f t="shared" si="5"/>
        <v>51.165999999999997</v>
      </c>
    </row>
    <row r="12" spans="1:132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AI12" s="7">
        <v>11</v>
      </c>
      <c r="AK12" s="46">
        <v>68</v>
      </c>
      <c r="AL12" s="46"/>
      <c r="AM12" s="46">
        <v>58</v>
      </c>
      <c r="AN12" s="46"/>
      <c r="AO12" s="46">
        <v>78</v>
      </c>
      <c r="AP12" s="46"/>
      <c r="AQ12" s="46"/>
      <c r="AR12" s="46"/>
      <c r="AS12" s="46">
        <v>77</v>
      </c>
      <c r="AT12" s="46"/>
      <c r="AU12" s="46">
        <v>80</v>
      </c>
      <c r="AV12" s="46"/>
      <c r="AW12" s="46">
        <v>70</v>
      </c>
      <c r="AX12" s="46"/>
      <c r="AY12" s="46">
        <v>82</v>
      </c>
      <c r="AZ12" s="46"/>
      <c r="BA12" s="46">
        <v>80</v>
      </c>
      <c r="BB12" s="46"/>
      <c r="BC12" s="46">
        <v>88</v>
      </c>
      <c r="BD12" s="46"/>
      <c r="BE12" s="46">
        <v>89</v>
      </c>
      <c r="BF12" s="46"/>
      <c r="BG12" s="46"/>
      <c r="BH12" s="46"/>
      <c r="BI12" s="46"/>
      <c r="BJ12" s="46"/>
      <c r="BK12" s="46">
        <v>48</v>
      </c>
      <c r="BL12" s="46"/>
      <c r="BM12" s="46">
        <v>47</v>
      </c>
      <c r="BN12" s="46"/>
      <c r="BO12" s="46">
        <v>44</v>
      </c>
      <c r="BP12" s="46"/>
      <c r="BQ12" s="46">
        <v>55</v>
      </c>
      <c r="BR12" s="46"/>
      <c r="BS12" s="46">
        <v>53</v>
      </c>
      <c r="BT12" s="46"/>
      <c r="BU12" s="46">
        <v>58</v>
      </c>
      <c r="BV12" s="46"/>
      <c r="BW12" s="46">
        <v>89</v>
      </c>
      <c r="BX12" s="46"/>
      <c r="BY12" s="46">
        <v>63</v>
      </c>
      <c r="BZ12" s="46"/>
      <c r="CA12" s="46"/>
      <c r="CB12" s="46"/>
      <c r="CC12" s="46"/>
      <c r="CD12" s="46"/>
      <c r="CE12" s="46">
        <v>69</v>
      </c>
      <c r="CF12" s="46"/>
      <c r="CG12" s="46">
        <v>69</v>
      </c>
      <c r="CH12" s="46"/>
      <c r="CI12" s="46">
        <v>58</v>
      </c>
      <c r="CJ12" s="46"/>
      <c r="CK12" s="46">
        <v>61</v>
      </c>
      <c r="CL12" s="46"/>
      <c r="CM12" s="46">
        <v>65</v>
      </c>
      <c r="CN12" s="46"/>
      <c r="CO12" s="46">
        <v>62</v>
      </c>
      <c r="CP12" s="46"/>
      <c r="CQ12" s="46"/>
      <c r="CR12" s="46"/>
      <c r="CS12" s="46">
        <v>47</v>
      </c>
      <c r="CT12" s="46"/>
      <c r="CU12" s="46">
        <v>14</v>
      </c>
      <c r="CV12" s="46"/>
      <c r="CW12" s="46">
        <v>63</v>
      </c>
      <c r="CX12" s="46"/>
      <c r="CY12" s="46">
        <v>67</v>
      </c>
      <c r="CZ12" s="46"/>
      <c r="DA12" s="46">
        <v>32</v>
      </c>
      <c r="DB12" s="46"/>
      <c r="DC12" s="46"/>
      <c r="DD12" s="46"/>
      <c r="DE12" s="46"/>
      <c r="DF12" s="46"/>
      <c r="DW12" s="7">
        <f t="shared" si="0"/>
        <v>11</v>
      </c>
      <c r="DX12" s="7">
        <f t="shared" si="1"/>
        <v>47.775175644028103</v>
      </c>
      <c r="DY12" s="7">
        <f t="shared" si="2"/>
        <v>54.951456310679617</v>
      </c>
      <c r="DZ12" s="7">
        <f t="shared" si="3"/>
        <v>49.673913043478258</v>
      </c>
      <c r="EA12" s="7">
        <f t="shared" si="4"/>
        <v>53.113666666666667</v>
      </c>
      <c r="EB12" s="7">
        <f t="shared" si="5"/>
        <v>50.309333333333328</v>
      </c>
    </row>
    <row r="13" spans="1:132" ht="20.100000000000001" customHeight="1" x14ac:dyDescent="0.25">
      <c r="A13" s="1"/>
      <c r="B13" s="46" t="s">
        <v>35</v>
      </c>
      <c r="C13" s="46"/>
      <c r="D13" s="46"/>
      <c r="E13" s="46" t="s">
        <v>19</v>
      </c>
      <c r="F13" s="84">
        <f>K9</f>
        <v>51.773000000000003</v>
      </c>
      <c r="G13" s="84"/>
      <c r="H13" s="84"/>
      <c r="I13" s="85">
        <f>K10</f>
        <v>1.083</v>
      </c>
      <c r="J13" s="85"/>
      <c r="K13" s="85"/>
      <c r="L13" s="85"/>
      <c r="M13" s="86">
        <f>K11</f>
        <v>52.008000000000003</v>
      </c>
      <c r="N13" s="86"/>
      <c r="O13" s="86"/>
      <c r="P13" s="46" t="s">
        <v>28</v>
      </c>
      <c r="Q13" s="47">
        <v>100</v>
      </c>
      <c r="R13" s="47"/>
      <c r="AI13" s="7">
        <v>12</v>
      </c>
      <c r="AK13" s="46">
        <v>63</v>
      </c>
      <c r="AL13" s="46"/>
      <c r="AM13" s="46">
        <v>55</v>
      </c>
      <c r="AN13" s="46"/>
      <c r="AO13" s="46">
        <v>74</v>
      </c>
      <c r="AP13" s="46"/>
      <c r="AQ13" s="46"/>
      <c r="AR13" s="46"/>
      <c r="AS13" s="46">
        <v>71</v>
      </c>
      <c r="AT13" s="46"/>
      <c r="AU13" s="46">
        <v>72</v>
      </c>
      <c r="AV13" s="46"/>
      <c r="AW13" s="46">
        <v>65</v>
      </c>
      <c r="AX13" s="46"/>
      <c r="AY13" s="46">
        <v>77</v>
      </c>
      <c r="AZ13" s="46"/>
      <c r="BA13" s="46">
        <v>71</v>
      </c>
      <c r="BB13" s="46"/>
      <c r="BC13" s="46">
        <v>82</v>
      </c>
      <c r="BD13" s="46"/>
      <c r="BE13" s="46">
        <v>83</v>
      </c>
      <c r="BF13" s="46"/>
      <c r="BG13" s="46"/>
      <c r="BH13" s="46"/>
      <c r="BI13" s="46"/>
      <c r="BJ13" s="46"/>
      <c r="BK13" s="46">
        <v>44</v>
      </c>
      <c r="BL13" s="46"/>
      <c r="BM13" s="46">
        <v>43</v>
      </c>
      <c r="BN13" s="46"/>
      <c r="BO13" s="46">
        <v>40</v>
      </c>
      <c r="BP13" s="46"/>
      <c r="BQ13" s="46">
        <v>51</v>
      </c>
      <c r="BR13" s="46"/>
      <c r="BS13" s="46">
        <v>49</v>
      </c>
      <c r="BT13" s="46"/>
      <c r="BU13" s="46">
        <v>53</v>
      </c>
      <c r="BV13" s="46"/>
      <c r="BW13" s="46">
        <v>81</v>
      </c>
      <c r="BX13" s="46"/>
      <c r="BY13" s="46">
        <v>57</v>
      </c>
      <c r="BZ13" s="46"/>
      <c r="CA13" s="46"/>
      <c r="CB13" s="46"/>
      <c r="CC13" s="46"/>
      <c r="CD13" s="46"/>
      <c r="CE13" s="46">
        <v>66</v>
      </c>
      <c r="CF13" s="46"/>
      <c r="CG13" s="46">
        <v>64</v>
      </c>
      <c r="CH13" s="46"/>
      <c r="CI13" s="46">
        <v>54</v>
      </c>
      <c r="CJ13" s="46"/>
      <c r="CK13" s="46">
        <v>56</v>
      </c>
      <c r="CL13" s="46"/>
      <c r="CM13" s="46">
        <v>58</v>
      </c>
      <c r="CN13" s="46"/>
      <c r="CO13" s="46">
        <v>59</v>
      </c>
      <c r="CP13" s="46"/>
      <c r="CQ13" s="46"/>
      <c r="CR13" s="46"/>
      <c r="CS13" s="46">
        <v>45</v>
      </c>
      <c r="CT13" s="46"/>
      <c r="CU13" s="46">
        <v>13</v>
      </c>
      <c r="CV13" s="46"/>
      <c r="CW13" s="46">
        <v>61</v>
      </c>
      <c r="CX13" s="46"/>
      <c r="CY13" s="46">
        <v>64</v>
      </c>
      <c r="CZ13" s="46"/>
      <c r="DA13" s="46">
        <v>31</v>
      </c>
      <c r="DB13" s="46"/>
      <c r="DC13" s="46"/>
      <c r="DD13" s="46"/>
      <c r="DE13" s="46"/>
      <c r="DF13" s="46"/>
      <c r="DW13" s="7">
        <f t="shared" si="0"/>
        <v>12</v>
      </c>
      <c r="DX13" s="7">
        <f t="shared" si="1"/>
        <v>44.964871194379391</v>
      </c>
      <c r="DY13" s="7">
        <f t="shared" si="2"/>
        <v>50.582524271844662</v>
      </c>
      <c r="DZ13" s="7">
        <f t="shared" si="3"/>
        <v>45.434782608695649</v>
      </c>
      <c r="EA13" s="7">
        <f t="shared" si="4"/>
        <v>52.051666666666662</v>
      </c>
      <c r="EB13" s="7">
        <f t="shared" si="5"/>
        <v>49.117333333333335</v>
      </c>
    </row>
    <row r="14" spans="1:132" ht="20.100000000000001" customHeight="1" x14ac:dyDescent="0.25">
      <c r="A14" s="1"/>
      <c r="B14" s="46" t="s">
        <v>36</v>
      </c>
      <c r="C14" s="46"/>
      <c r="D14" s="46"/>
      <c r="E14" s="46"/>
      <c r="F14" s="87">
        <f>K10</f>
        <v>1.083</v>
      </c>
      <c r="G14" s="72"/>
      <c r="H14" s="72"/>
      <c r="I14" s="72"/>
      <c r="J14" s="72"/>
      <c r="K14" s="72"/>
      <c r="L14" s="72"/>
      <c r="M14" s="72"/>
      <c r="N14" s="72"/>
      <c r="O14" s="72"/>
      <c r="P14" s="46"/>
      <c r="Q14" s="47"/>
      <c r="R14" s="47"/>
      <c r="AI14" s="7">
        <v>13</v>
      </c>
      <c r="AK14" s="46">
        <v>61</v>
      </c>
      <c r="AL14" s="46"/>
      <c r="AM14" s="46">
        <v>53</v>
      </c>
      <c r="AN14" s="46"/>
      <c r="AO14" s="46">
        <v>72</v>
      </c>
      <c r="AP14" s="46"/>
      <c r="AQ14" s="46"/>
      <c r="AR14" s="46"/>
      <c r="AS14" s="46">
        <v>68</v>
      </c>
      <c r="AT14" s="46"/>
      <c r="AU14" s="46">
        <v>69</v>
      </c>
      <c r="AV14" s="46"/>
      <c r="AW14" s="46">
        <v>63</v>
      </c>
      <c r="AX14" s="46"/>
      <c r="AY14" s="46">
        <v>74</v>
      </c>
      <c r="AZ14" s="46"/>
      <c r="BA14" s="46">
        <v>69</v>
      </c>
      <c r="BB14" s="46"/>
      <c r="BC14" s="46">
        <v>79</v>
      </c>
      <c r="BD14" s="46"/>
      <c r="BE14" s="46">
        <v>80</v>
      </c>
      <c r="BF14" s="46"/>
      <c r="BG14" s="46"/>
      <c r="BH14" s="46"/>
      <c r="BI14" s="46"/>
      <c r="BJ14" s="46"/>
      <c r="BK14" s="46">
        <v>42</v>
      </c>
      <c r="BL14" s="46"/>
      <c r="BM14" s="46">
        <v>41</v>
      </c>
      <c r="BN14" s="46"/>
      <c r="BO14" s="46">
        <v>39</v>
      </c>
      <c r="BP14" s="46"/>
      <c r="BQ14" s="46">
        <v>48</v>
      </c>
      <c r="BR14" s="46"/>
      <c r="BS14" s="46">
        <v>46</v>
      </c>
      <c r="BT14" s="46"/>
      <c r="BU14" s="46">
        <v>50</v>
      </c>
      <c r="BV14" s="46"/>
      <c r="BW14" s="46">
        <v>76</v>
      </c>
      <c r="BX14" s="46"/>
      <c r="BY14" s="46">
        <v>56</v>
      </c>
      <c r="BZ14" s="46"/>
      <c r="CA14" s="46"/>
      <c r="CB14" s="46"/>
      <c r="CC14" s="46"/>
      <c r="CD14" s="46"/>
      <c r="CE14" s="46">
        <v>64</v>
      </c>
      <c r="CF14" s="46"/>
      <c r="CG14" s="46">
        <v>62</v>
      </c>
      <c r="CH14" s="46"/>
      <c r="CI14" s="46">
        <v>51</v>
      </c>
      <c r="CJ14" s="46"/>
      <c r="CK14" s="46">
        <v>54</v>
      </c>
      <c r="CL14" s="46"/>
      <c r="CM14" s="46">
        <v>56</v>
      </c>
      <c r="CN14" s="46"/>
      <c r="CO14" s="46">
        <v>56</v>
      </c>
      <c r="CP14" s="46"/>
      <c r="CQ14" s="46"/>
      <c r="CR14" s="46"/>
      <c r="CS14" s="46">
        <v>45</v>
      </c>
      <c r="CT14" s="46"/>
      <c r="CU14" s="46">
        <v>12</v>
      </c>
      <c r="CV14" s="46"/>
      <c r="CW14" s="46">
        <v>60</v>
      </c>
      <c r="CX14" s="46"/>
      <c r="CY14" s="46">
        <v>64</v>
      </c>
      <c r="CZ14" s="46"/>
      <c r="DA14" s="46">
        <v>30</v>
      </c>
      <c r="DB14" s="46"/>
      <c r="DC14" s="46"/>
      <c r="DD14" s="46"/>
      <c r="DE14" s="46"/>
      <c r="DF14" s="46"/>
      <c r="DW14" s="7">
        <f t="shared" si="0"/>
        <v>13</v>
      </c>
      <c r="DX14" s="7">
        <f t="shared" si="1"/>
        <v>43.559718969555036</v>
      </c>
      <c r="DY14" s="7">
        <f t="shared" si="2"/>
        <v>48.737864077669904</v>
      </c>
      <c r="DZ14" s="7">
        <f t="shared" si="3"/>
        <v>43.260869565217391</v>
      </c>
      <c r="EA14" s="7">
        <f t="shared" si="4"/>
        <v>51.12433333333334</v>
      </c>
      <c r="EB14" s="7">
        <f t="shared" si="5"/>
        <v>48.083999999999996</v>
      </c>
    </row>
    <row r="15" spans="1:132" ht="20.100000000000001" customHeight="1" x14ac:dyDescent="0.25">
      <c r="A15" s="1"/>
      <c r="B15" s="1"/>
      <c r="C15" s="1"/>
      <c r="D15" s="1"/>
      <c r="E15" s="7" t="s">
        <v>19</v>
      </c>
      <c r="F15" s="46">
        <f>(F13+I13-M13)/F14*Q13</f>
        <v>78.301015697137487</v>
      </c>
      <c r="G15" s="46"/>
      <c r="H15" s="46"/>
      <c r="I15" s="46"/>
      <c r="J15" s="1"/>
      <c r="K15" s="1"/>
      <c r="L15" s="1"/>
      <c r="M15" s="1"/>
      <c r="N15" s="1"/>
      <c r="O15" s="1"/>
      <c r="P15" s="1"/>
      <c r="Q15" s="1"/>
      <c r="R15" s="1"/>
      <c r="AI15" s="7">
        <v>14</v>
      </c>
      <c r="AK15" s="46">
        <v>60</v>
      </c>
      <c r="AL15" s="46"/>
      <c r="AM15" s="46">
        <v>51</v>
      </c>
      <c r="AN15" s="46"/>
      <c r="AO15" s="46">
        <v>69</v>
      </c>
      <c r="AP15" s="46"/>
      <c r="AQ15" s="46"/>
      <c r="AR15" s="46"/>
      <c r="AS15" s="46">
        <v>64</v>
      </c>
      <c r="AT15" s="46"/>
      <c r="AU15" s="46">
        <v>66</v>
      </c>
      <c r="AV15" s="46"/>
      <c r="AW15" s="46">
        <v>61</v>
      </c>
      <c r="AX15" s="46"/>
      <c r="AY15" s="46">
        <v>71</v>
      </c>
      <c r="AZ15" s="46"/>
      <c r="BA15" s="46">
        <v>67</v>
      </c>
      <c r="BB15" s="46"/>
      <c r="BC15" s="46">
        <v>75</v>
      </c>
      <c r="BD15" s="46"/>
      <c r="BE15" s="46">
        <v>77</v>
      </c>
      <c r="BF15" s="46"/>
      <c r="BG15" s="46"/>
      <c r="BH15" s="46"/>
      <c r="BI15" s="46"/>
      <c r="BJ15" s="46"/>
      <c r="BK15" s="46">
        <v>40</v>
      </c>
      <c r="BL15" s="46"/>
      <c r="BM15" s="46">
        <v>39</v>
      </c>
      <c r="BN15" s="46"/>
      <c r="BO15" s="46">
        <v>37</v>
      </c>
      <c r="BP15" s="46"/>
      <c r="BQ15" s="46">
        <v>46</v>
      </c>
      <c r="BR15" s="46"/>
      <c r="BS15" s="46">
        <v>44</v>
      </c>
      <c r="BT15" s="46"/>
      <c r="BU15" s="46">
        <v>48</v>
      </c>
      <c r="BV15" s="46"/>
      <c r="BW15" s="46">
        <v>73</v>
      </c>
      <c r="BX15" s="46"/>
      <c r="BY15" s="46">
        <v>52</v>
      </c>
      <c r="BZ15" s="46"/>
      <c r="CA15" s="46"/>
      <c r="CB15" s="46"/>
      <c r="CC15" s="46"/>
      <c r="CD15" s="46"/>
      <c r="CE15" s="46">
        <v>61</v>
      </c>
      <c r="CF15" s="46"/>
      <c r="CG15" s="46">
        <v>58</v>
      </c>
      <c r="CH15" s="46"/>
      <c r="CI15" s="46">
        <v>49</v>
      </c>
      <c r="CJ15" s="46"/>
      <c r="CK15" s="46">
        <v>52</v>
      </c>
      <c r="CL15" s="46"/>
      <c r="CM15" s="46">
        <v>53</v>
      </c>
      <c r="CN15" s="46"/>
      <c r="CO15" s="46">
        <v>53</v>
      </c>
      <c r="CP15" s="46"/>
      <c r="CQ15" s="46"/>
      <c r="CR15" s="46"/>
      <c r="CS15" s="46">
        <v>43</v>
      </c>
      <c r="CT15" s="46"/>
      <c r="CU15" s="46">
        <v>12</v>
      </c>
      <c r="CV15" s="46"/>
      <c r="CW15" s="46">
        <v>58</v>
      </c>
      <c r="CX15" s="46"/>
      <c r="CY15" s="46">
        <v>62</v>
      </c>
      <c r="CZ15" s="46"/>
      <c r="DA15" s="46">
        <v>30</v>
      </c>
      <c r="DB15" s="46"/>
      <c r="DC15" s="46"/>
      <c r="DD15" s="46"/>
      <c r="DE15" s="46"/>
      <c r="DF15" s="46"/>
      <c r="DW15" s="7">
        <f t="shared" si="0"/>
        <v>14</v>
      </c>
      <c r="DX15" s="7">
        <f t="shared" si="1"/>
        <v>41.290999999999997</v>
      </c>
      <c r="DY15" s="7">
        <f t="shared" si="2"/>
        <v>46.699029126213595</v>
      </c>
      <c r="DZ15" s="7">
        <f t="shared" si="3"/>
        <v>41.195652173913047</v>
      </c>
      <c r="EA15" s="7">
        <f t="shared" si="4"/>
        <v>50.131333333333338</v>
      </c>
      <c r="EB15" s="7">
        <f t="shared" si="5"/>
        <v>47.153999999999996</v>
      </c>
    </row>
    <row r="16" spans="1:132" ht="20.100000000000001" customHeight="1" x14ac:dyDescent="0.25">
      <c r="AI16" s="7">
        <v>15</v>
      </c>
      <c r="AK16" s="46">
        <v>58</v>
      </c>
      <c r="AL16" s="46"/>
      <c r="AM16" s="46">
        <v>50</v>
      </c>
      <c r="AN16" s="46"/>
      <c r="AO16" s="46">
        <v>65</v>
      </c>
      <c r="AP16" s="46"/>
      <c r="AQ16" s="46"/>
      <c r="AR16" s="46"/>
      <c r="AS16" s="46">
        <v>62</v>
      </c>
      <c r="AT16" s="46"/>
      <c r="AU16" s="46">
        <v>63</v>
      </c>
      <c r="AV16" s="46"/>
      <c r="AW16" s="46">
        <v>59</v>
      </c>
      <c r="AX16" s="46"/>
      <c r="AY16" s="46">
        <v>69</v>
      </c>
      <c r="AZ16" s="46"/>
      <c r="BA16" s="46">
        <v>65</v>
      </c>
      <c r="BB16" s="46"/>
      <c r="BC16" s="46">
        <v>73</v>
      </c>
      <c r="BD16" s="46"/>
      <c r="BE16" s="46">
        <v>74</v>
      </c>
      <c r="BF16" s="46"/>
      <c r="BG16" s="46"/>
      <c r="BH16" s="46"/>
      <c r="BI16" s="46"/>
      <c r="BJ16" s="46"/>
      <c r="BK16" s="46">
        <v>39</v>
      </c>
      <c r="BL16" s="46"/>
      <c r="BM16" s="46">
        <v>37</v>
      </c>
      <c r="BN16" s="46"/>
      <c r="BO16" s="46">
        <v>36</v>
      </c>
      <c r="BP16" s="46"/>
      <c r="BQ16" s="46">
        <v>45</v>
      </c>
      <c r="BR16" s="46"/>
      <c r="BS16" s="46">
        <v>43</v>
      </c>
      <c r="BT16" s="46"/>
      <c r="BU16" s="46">
        <v>47</v>
      </c>
      <c r="BV16" s="46"/>
      <c r="BW16" s="46">
        <v>71</v>
      </c>
      <c r="BX16" s="46"/>
      <c r="BY16" s="46">
        <v>50</v>
      </c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W16" s="7">
        <f>AK56</f>
        <v>15</v>
      </c>
      <c r="DX16" s="7">
        <f t="shared" si="1"/>
        <v>38.088000000000008</v>
      </c>
      <c r="DY16" s="7">
        <f t="shared" si="2"/>
        <v>45.145631067961169</v>
      </c>
      <c r="DZ16" s="7">
        <f t="shared" si="3"/>
        <v>40</v>
      </c>
      <c r="EA16" s="7">
        <f t="shared" si="4"/>
        <v>49.073666666666668</v>
      </c>
      <c r="EB16" s="7">
        <f t="shared" si="5"/>
        <v>46.152000000000001</v>
      </c>
    </row>
    <row r="17" spans="1:132" ht="20.100000000000001" customHeight="1" x14ac:dyDescent="0.25">
      <c r="A17" s="114" t="s">
        <v>163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AI17" s="7">
        <v>16</v>
      </c>
      <c r="AK17" s="46">
        <v>57</v>
      </c>
      <c r="AL17" s="46"/>
      <c r="AM17" s="46">
        <v>49</v>
      </c>
      <c r="AN17" s="46"/>
      <c r="AO17" s="46">
        <v>62</v>
      </c>
      <c r="AP17" s="46"/>
      <c r="AQ17" s="46"/>
      <c r="AR17" s="46"/>
      <c r="AS17" s="46">
        <v>61</v>
      </c>
      <c r="AT17" s="46"/>
      <c r="AU17" s="46">
        <v>61</v>
      </c>
      <c r="AV17" s="46"/>
      <c r="AW17" s="46">
        <v>57</v>
      </c>
      <c r="AX17" s="46"/>
      <c r="AY17" s="46">
        <v>67</v>
      </c>
      <c r="AZ17" s="46"/>
      <c r="BA17" s="46">
        <v>63</v>
      </c>
      <c r="BB17" s="46"/>
      <c r="BC17" s="46">
        <v>72</v>
      </c>
      <c r="BD17" s="46"/>
      <c r="BE17" s="46">
        <v>72</v>
      </c>
      <c r="BF17" s="46"/>
      <c r="BG17" s="46"/>
      <c r="BH17" s="46"/>
      <c r="BI17" s="46"/>
      <c r="BJ17" s="46"/>
      <c r="BK17" s="46">
        <v>38</v>
      </c>
      <c r="BL17" s="46"/>
      <c r="BM17" s="46">
        <v>36</v>
      </c>
      <c r="BN17" s="46"/>
      <c r="BO17" s="46">
        <v>35</v>
      </c>
      <c r="BP17" s="46"/>
      <c r="BQ17" s="46">
        <v>44</v>
      </c>
      <c r="BR17" s="46"/>
      <c r="BS17" s="46">
        <v>42</v>
      </c>
      <c r="BT17" s="46"/>
      <c r="BU17" s="46">
        <v>46</v>
      </c>
      <c r="BV17" s="46"/>
      <c r="BW17" s="46">
        <v>69</v>
      </c>
      <c r="BX17" s="46"/>
      <c r="BY17" s="46">
        <v>49</v>
      </c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W17" s="7">
        <f t="shared" si="0"/>
        <v>16</v>
      </c>
      <c r="DX17" s="7">
        <f t="shared" si="1"/>
        <v>36.018000000000001</v>
      </c>
      <c r="DY17" s="7">
        <f t="shared" si="2"/>
        <v>43.980582524271846</v>
      </c>
      <c r="DZ17" s="7">
        <f t="shared" si="3"/>
        <v>39.021739130434781</v>
      </c>
      <c r="EA17" s="7">
        <f t="shared" si="4"/>
        <v>47.993333333333332</v>
      </c>
      <c r="EB17" s="7">
        <f t="shared" si="5"/>
        <v>45.324333333333335</v>
      </c>
    </row>
    <row r="18" spans="1:132" ht="20.100000000000001" customHeight="1" x14ac:dyDescent="0.25">
      <c r="A18" s="114" t="s">
        <v>164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AK18" s="46"/>
      <c r="AL18" s="46"/>
      <c r="AM18" s="46"/>
      <c r="AN18" s="46"/>
      <c r="AO18" s="46"/>
      <c r="AP18" s="46"/>
      <c r="DX18" s="14">
        <v>1</v>
      </c>
      <c r="DY18" s="15">
        <v>3</v>
      </c>
      <c r="DZ18" s="16">
        <v>2</v>
      </c>
      <c r="EA18" s="8">
        <v>5</v>
      </c>
      <c r="EB18" s="17">
        <v>4</v>
      </c>
    </row>
    <row r="20" spans="1:132" ht="20.100000000000001" customHeight="1" x14ac:dyDescent="0.25">
      <c r="A20" s="115" t="s">
        <v>165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 t="s">
        <v>83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DW20" s="7">
        <f>DW1</f>
        <v>0</v>
      </c>
      <c r="DX20" s="7">
        <f t="shared" ref="DX20:EA20" si="6">DX1</f>
        <v>100</v>
      </c>
      <c r="DY20" s="7">
        <f t="shared" si="6"/>
        <v>100</v>
      </c>
      <c r="DZ20" s="7">
        <f t="shared" si="6"/>
        <v>100</v>
      </c>
      <c r="EA20" s="7">
        <f t="shared" si="6"/>
        <v>100</v>
      </c>
      <c r="EB20" s="7">
        <f>EB1</f>
        <v>100</v>
      </c>
    </row>
    <row r="21" spans="1:132" ht="20.100000000000001" customHeight="1" x14ac:dyDescent="0.25">
      <c r="DW21" s="7">
        <f t="shared" ref="DW21:DZ36" si="7">DW2</f>
        <v>1</v>
      </c>
      <c r="DX21" s="7">
        <f t="shared" si="7"/>
        <v>93.208430913348934</v>
      </c>
      <c r="DY21" s="7">
        <f t="shared" si="7"/>
        <v>97.669902912621367</v>
      </c>
      <c r="DZ21" s="7">
        <f t="shared" si="7"/>
        <v>95.434782608695642</v>
      </c>
      <c r="EA21" s="7">
        <v>90</v>
      </c>
      <c r="EB21" s="7">
        <v>85</v>
      </c>
    </row>
    <row r="22" spans="1:132" ht="20.100000000000001" customHeight="1" x14ac:dyDescent="0.25">
      <c r="S22" s="7">
        <v>0</v>
      </c>
      <c r="U22" s="46">
        <f>SUM(AK1:AP1)</f>
        <v>427</v>
      </c>
      <c r="V22" s="46"/>
      <c r="W22" s="46"/>
      <c r="X22" s="46">
        <f>SUM(AS1:BF1)</f>
        <v>1030</v>
      </c>
      <c r="Y22" s="46"/>
      <c r="Z22" s="46"/>
      <c r="AA22" s="46">
        <f>SUM(BK1:BZ1)</f>
        <v>920</v>
      </c>
      <c r="AB22" s="46"/>
      <c r="AC22" s="46"/>
      <c r="AD22" s="46">
        <f>SUM(CE1:CP1)</f>
        <v>748</v>
      </c>
      <c r="AE22" s="46"/>
      <c r="AF22" s="46"/>
      <c r="AG22" s="46">
        <f>SUM(CS1:DB1)</f>
        <v>586</v>
      </c>
      <c r="AH22" s="46"/>
      <c r="AI22" s="46"/>
      <c r="AL22" s="46">
        <f>3000/U22</f>
        <v>7.0257611241217797</v>
      </c>
      <c r="AM22" s="46"/>
      <c r="AN22" s="46"/>
      <c r="AO22" s="46">
        <f>3000/X22</f>
        <v>2.912621359223301</v>
      </c>
      <c r="AP22" s="46"/>
      <c r="AQ22" s="46"/>
      <c r="AR22" s="46">
        <f>3000/AA22</f>
        <v>3.2608695652173911</v>
      </c>
      <c r="AS22" s="46"/>
      <c r="AT22" s="46"/>
      <c r="AU22" s="46">
        <f>3000/AD22</f>
        <v>4.0106951871657754</v>
      </c>
      <c r="AV22" s="46"/>
      <c r="AW22" s="46"/>
      <c r="AX22" s="46">
        <f>3000/AG22</f>
        <v>5.1194539249146755</v>
      </c>
      <c r="AY22" s="46"/>
      <c r="AZ22" s="46"/>
      <c r="DW22" s="7">
        <f t="shared" si="7"/>
        <v>2</v>
      </c>
      <c r="DX22" s="7">
        <f t="shared" si="7"/>
        <v>88.52459016393442</v>
      </c>
      <c r="DY22" s="7">
        <f t="shared" si="7"/>
        <v>92.427184466019412</v>
      </c>
      <c r="DZ22" s="7">
        <f t="shared" si="7"/>
        <v>90.108695652173893</v>
      </c>
      <c r="EA22" s="7">
        <v>80</v>
      </c>
      <c r="EB22" s="7">
        <f t="shared" ref="EB22" si="8">EB3</f>
        <v>73.890784982935159</v>
      </c>
    </row>
    <row r="23" spans="1:132" ht="20.100000000000001" customHeight="1" x14ac:dyDescent="0.25">
      <c r="S23" s="7">
        <v>1</v>
      </c>
      <c r="U23" s="46">
        <f t="shared" ref="U23:U38" si="9">SUM(AK2:AP2)</f>
        <v>398</v>
      </c>
      <c r="V23" s="46"/>
      <c r="W23" s="46"/>
      <c r="X23" s="46">
        <f t="shared" ref="X23:X38" si="10">SUM(AS2:BF2)</f>
        <v>1006</v>
      </c>
      <c r="Y23" s="46"/>
      <c r="Z23" s="46"/>
      <c r="AA23" s="46">
        <f t="shared" ref="AA23:AA38" si="11">SUM(BK2:BZ2)</f>
        <v>878</v>
      </c>
      <c r="AB23" s="46"/>
      <c r="AC23" s="46"/>
      <c r="AD23" s="46">
        <f t="shared" ref="AD23:AD38" si="12">SUM(CE2:CP2)</f>
        <v>705</v>
      </c>
      <c r="AE23" s="46"/>
      <c r="AF23" s="46"/>
      <c r="AG23" s="46">
        <f t="shared" ref="AG23:AG38" si="13">SUM(CS2:DB2)</f>
        <v>564</v>
      </c>
      <c r="AH23" s="46"/>
      <c r="AI23" s="46"/>
      <c r="DW23" s="7">
        <f t="shared" si="7"/>
        <v>3</v>
      </c>
      <c r="DX23" s="7">
        <f t="shared" si="7"/>
        <v>85.245901639344268</v>
      </c>
      <c r="DY23" s="7">
        <f t="shared" si="7"/>
        <v>89.611650485436883</v>
      </c>
      <c r="DZ23" s="7">
        <f t="shared" si="7"/>
        <v>87.5</v>
      </c>
      <c r="EA23" s="7">
        <v>75</v>
      </c>
      <c r="EB23" s="7">
        <f t="shared" ref="EB23" si="14">EB4</f>
        <v>68.430034129692828</v>
      </c>
    </row>
    <row r="24" spans="1:132" ht="20.100000000000001" customHeight="1" x14ac:dyDescent="0.25">
      <c r="S24" s="7">
        <v>2</v>
      </c>
      <c r="U24" s="46">
        <f t="shared" si="9"/>
        <v>378</v>
      </c>
      <c r="V24" s="46"/>
      <c r="W24" s="46"/>
      <c r="X24" s="46">
        <f t="shared" si="10"/>
        <v>952</v>
      </c>
      <c r="Y24" s="46"/>
      <c r="Z24" s="46"/>
      <c r="AA24" s="46">
        <f t="shared" si="11"/>
        <v>829</v>
      </c>
      <c r="AB24" s="46"/>
      <c r="AC24" s="46"/>
      <c r="AD24" s="46">
        <f t="shared" si="12"/>
        <v>668</v>
      </c>
      <c r="AE24" s="46"/>
      <c r="AF24" s="46"/>
      <c r="AG24" s="46">
        <f t="shared" si="13"/>
        <v>433</v>
      </c>
      <c r="AH24" s="46"/>
      <c r="AI24" s="46"/>
      <c r="DW24" s="7">
        <f t="shared" si="7"/>
        <v>4</v>
      </c>
      <c r="DX24" s="7">
        <f t="shared" si="7"/>
        <v>81.03044496487118</v>
      </c>
      <c r="DY24" s="7">
        <f t="shared" si="7"/>
        <v>85.825242718446603</v>
      </c>
      <c r="DZ24" s="7">
        <f t="shared" si="7"/>
        <v>84.565217391304344</v>
      </c>
      <c r="EA24" s="7">
        <v>70</v>
      </c>
      <c r="EB24" s="7">
        <f t="shared" ref="EB24" si="15">EB5</f>
        <v>63.822525597269617</v>
      </c>
    </row>
    <row r="25" spans="1:132" ht="20.100000000000001" customHeight="1" x14ac:dyDescent="0.25">
      <c r="S25" s="7">
        <v>3</v>
      </c>
      <c r="U25" s="46">
        <f t="shared" si="9"/>
        <v>364</v>
      </c>
      <c r="V25" s="46"/>
      <c r="W25" s="46"/>
      <c r="X25" s="46">
        <f t="shared" si="10"/>
        <v>923</v>
      </c>
      <c r="Y25" s="46"/>
      <c r="Z25" s="46"/>
      <c r="AA25" s="46">
        <f t="shared" si="11"/>
        <v>805</v>
      </c>
      <c r="AB25" s="46"/>
      <c r="AC25" s="46"/>
      <c r="AD25" s="46">
        <f t="shared" si="12"/>
        <v>638</v>
      </c>
      <c r="AE25" s="46"/>
      <c r="AF25" s="46"/>
      <c r="AG25" s="46">
        <f t="shared" si="13"/>
        <v>401</v>
      </c>
      <c r="AH25" s="46"/>
      <c r="AI25" s="46"/>
      <c r="DW25" s="7">
        <f t="shared" si="7"/>
        <v>5</v>
      </c>
      <c r="DX25" s="7">
        <f t="shared" si="7"/>
        <v>75.878220140515225</v>
      </c>
      <c r="DY25" s="7">
        <f t="shared" si="7"/>
        <v>81.650485436893206</v>
      </c>
      <c r="DZ25" s="7">
        <f t="shared" si="7"/>
        <v>79.891304347826093</v>
      </c>
      <c r="EA25" s="7">
        <v>65</v>
      </c>
      <c r="EB25" s="7">
        <f t="shared" ref="EB25" si="16">EB6</f>
        <v>59.385665529010232</v>
      </c>
    </row>
    <row r="26" spans="1:132" ht="20.100000000000001" customHeight="1" x14ac:dyDescent="0.25">
      <c r="S26" s="7">
        <v>4</v>
      </c>
      <c r="U26" s="46">
        <f t="shared" si="9"/>
        <v>346</v>
      </c>
      <c r="V26" s="46"/>
      <c r="W26" s="46"/>
      <c r="X26" s="46">
        <f t="shared" si="10"/>
        <v>884</v>
      </c>
      <c r="Y26" s="46"/>
      <c r="Z26" s="46"/>
      <c r="AA26" s="46">
        <f t="shared" si="11"/>
        <v>778</v>
      </c>
      <c r="AB26" s="46"/>
      <c r="AC26" s="46"/>
      <c r="AD26" s="46">
        <f t="shared" si="12"/>
        <v>612</v>
      </c>
      <c r="AE26" s="46"/>
      <c r="AF26" s="46"/>
      <c r="AG26" s="46">
        <f t="shared" si="13"/>
        <v>374</v>
      </c>
      <c r="AH26" s="46"/>
      <c r="AI26" s="46"/>
      <c r="DW26" s="7">
        <f t="shared" si="7"/>
        <v>6</v>
      </c>
      <c r="DX26" s="7">
        <f t="shared" si="7"/>
        <v>70.725995316159242</v>
      </c>
      <c r="DY26" s="7">
        <f t="shared" si="7"/>
        <v>76.893203883495147</v>
      </c>
      <c r="DZ26" s="7">
        <f t="shared" si="7"/>
        <v>74.782608695652158</v>
      </c>
      <c r="EA26" s="7">
        <v>60</v>
      </c>
      <c r="EB26" s="7">
        <f t="shared" ref="EB26" si="17">EB7</f>
        <v>55.631399317406135</v>
      </c>
    </row>
    <row r="27" spans="1:132" ht="20.100000000000001" customHeight="1" x14ac:dyDescent="0.25">
      <c r="S27" s="7">
        <v>5</v>
      </c>
      <c r="U27" s="46">
        <f t="shared" si="9"/>
        <v>324</v>
      </c>
      <c r="V27" s="46"/>
      <c r="W27" s="46"/>
      <c r="X27" s="46">
        <f t="shared" si="10"/>
        <v>841</v>
      </c>
      <c r="Y27" s="46"/>
      <c r="Z27" s="46"/>
      <c r="AA27" s="46">
        <f t="shared" si="11"/>
        <v>735</v>
      </c>
      <c r="AB27" s="46"/>
      <c r="AC27" s="46"/>
      <c r="AD27" s="46">
        <f t="shared" si="12"/>
        <v>577</v>
      </c>
      <c r="AE27" s="46"/>
      <c r="AF27" s="46"/>
      <c r="AG27" s="46">
        <f t="shared" si="13"/>
        <v>348</v>
      </c>
      <c r="AH27" s="46"/>
      <c r="AI27" s="46"/>
      <c r="DW27" s="7">
        <f t="shared" si="7"/>
        <v>7</v>
      </c>
      <c r="DX27" s="7">
        <f t="shared" si="7"/>
        <v>65.339578454332553</v>
      </c>
      <c r="DY27" s="7">
        <f t="shared" si="7"/>
        <v>71.844660194174764</v>
      </c>
      <c r="DZ27" s="7">
        <f t="shared" si="7"/>
        <v>69.021739130434781</v>
      </c>
      <c r="EA27" s="7">
        <v>58</v>
      </c>
      <c r="EB27" s="7">
        <v>54</v>
      </c>
    </row>
    <row r="28" spans="1:132" ht="20.100000000000001" customHeight="1" x14ac:dyDescent="0.25">
      <c r="S28" s="7">
        <v>6</v>
      </c>
      <c r="U28" s="46">
        <f t="shared" si="9"/>
        <v>302</v>
      </c>
      <c r="V28" s="46"/>
      <c r="W28" s="46"/>
      <c r="X28" s="46">
        <f t="shared" si="10"/>
        <v>792</v>
      </c>
      <c r="Y28" s="46"/>
      <c r="Z28" s="46"/>
      <c r="AA28" s="46">
        <f t="shared" si="11"/>
        <v>688</v>
      </c>
      <c r="AB28" s="46"/>
      <c r="AC28" s="46"/>
      <c r="AD28" s="46">
        <f t="shared" si="12"/>
        <v>542</v>
      </c>
      <c r="AE28" s="46"/>
      <c r="AF28" s="46"/>
      <c r="AG28" s="46">
        <f t="shared" si="13"/>
        <v>326</v>
      </c>
      <c r="AH28" s="46"/>
      <c r="AI28" s="46"/>
      <c r="DW28" s="7">
        <f t="shared" si="7"/>
        <v>8</v>
      </c>
      <c r="DX28" s="7">
        <f t="shared" si="7"/>
        <v>62.060889929742387</v>
      </c>
      <c r="DY28" s="7">
        <f t="shared" si="7"/>
        <v>69.320388349514559</v>
      </c>
      <c r="DZ28" s="7">
        <f t="shared" si="7"/>
        <v>65.978260869565219</v>
      </c>
      <c r="EA28" s="7">
        <v>57</v>
      </c>
      <c r="EB28" s="7">
        <v>53</v>
      </c>
    </row>
    <row r="29" spans="1:132" ht="20.100000000000001" customHeight="1" x14ac:dyDescent="0.25">
      <c r="S29" s="7">
        <v>7</v>
      </c>
      <c r="U29" s="46">
        <f t="shared" si="9"/>
        <v>279</v>
      </c>
      <c r="V29" s="46"/>
      <c r="W29" s="46"/>
      <c r="X29" s="46">
        <f t="shared" si="10"/>
        <v>740</v>
      </c>
      <c r="Y29" s="46"/>
      <c r="Z29" s="46"/>
      <c r="AA29" s="46">
        <f t="shared" si="11"/>
        <v>635</v>
      </c>
      <c r="AB29" s="46"/>
      <c r="AC29" s="46"/>
      <c r="AD29" s="46">
        <f t="shared" si="12"/>
        <v>506</v>
      </c>
      <c r="AE29" s="46"/>
      <c r="AF29" s="46"/>
      <c r="AG29" s="46">
        <f t="shared" si="13"/>
        <v>303</v>
      </c>
      <c r="AH29" s="46"/>
      <c r="AI29" s="46"/>
      <c r="DW29" s="7">
        <f t="shared" si="7"/>
        <v>9</v>
      </c>
      <c r="DX29" s="7">
        <f t="shared" si="7"/>
        <v>55.035128805620602</v>
      </c>
      <c r="DY29" s="7">
        <f t="shared" si="7"/>
        <v>62.23300970873786</v>
      </c>
      <c r="DZ29" s="7">
        <f t="shared" si="7"/>
        <v>58.369565217391298</v>
      </c>
      <c r="EA29" s="7">
        <v>56</v>
      </c>
      <c r="EB29" s="7">
        <v>52</v>
      </c>
    </row>
    <row r="30" spans="1:132" ht="20.100000000000001" customHeight="1" x14ac:dyDescent="0.25">
      <c r="S30" s="7">
        <v>8</v>
      </c>
      <c r="U30" s="46">
        <f t="shared" si="9"/>
        <v>265</v>
      </c>
      <c r="V30" s="46"/>
      <c r="W30" s="46"/>
      <c r="X30" s="46">
        <f t="shared" si="10"/>
        <v>714</v>
      </c>
      <c r="Y30" s="46"/>
      <c r="Z30" s="46"/>
      <c r="AA30" s="46">
        <f t="shared" si="11"/>
        <v>607</v>
      </c>
      <c r="AB30" s="46"/>
      <c r="AC30" s="46"/>
      <c r="AD30" s="46">
        <f t="shared" si="12"/>
        <v>488</v>
      </c>
      <c r="AE30" s="46"/>
      <c r="AF30" s="46"/>
      <c r="AG30" s="46">
        <f t="shared" si="13"/>
        <v>289</v>
      </c>
      <c r="AH30" s="46"/>
      <c r="AI30" s="46"/>
      <c r="DW30" s="7">
        <f t="shared" si="7"/>
        <v>10</v>
      </c>
      <c r="DX30" s="7">
        <f t="shared" si="7"/>
        <v>51.522248243559723</v>
      </c>
      <c r="DY30" s="7">
        <f t="shared" si="7"/>
        <v>58.155339805825243</v>
      </c>
      <c r="DZ30" s="7">
        <f t="shared" si="7"/>
        <v>53.804347826086953</v>
      </c>
      <c r="EA30" s="7">
        <v>54</v>
      </c>
      <c r="EB30" s="7">
        <v>51</v>
      </c>
    </row>
    <row r="31" spans="1:132" ht="20.100000000000001" customHeight="1" x14ac:dyDescent="0.25">
      <c r="S31" s="7">
        <v>9</v>
      </c>
      <c r="U31" s="46">
        <f t="shared" si="9"/>
        <v>235</v>
      </c>
      <c r="V31" s="46"/>
      <c r="W31" s="46"/>
      <c r="X31" s="46">
        <f t="shared" si="10"/>
        <v>641</v>
      </c>
      <c r="Y31" s="46"/>
      <c r="Z31" s="46"/>
      <c r="AA31" s="46">
        <f t="shared" si="11"/>
        <v>537</v>
      </c>
      <c r="AB31" s="46"/>
      <c r="AC31" s="46"/>
      <c r="AD31" s="46">
        <f t="shared" si="12"/>
        <v>436</v>
      </c>
      <c r="AE31" s="46"/>
      <c r="AF31" s="46"/>
      <c r="AG31" s="46">
        <f t="shared" si="13"/>
        <v>247</v>
      </c>
      <c r="AH31" s="46"/>
      <c r="AI31" s="46"/>
      <c r="DW31" s="7">
        <f t="shared" si="7"/>
        <v>11</v>
      </c>
      <c r="DX31" s="7">
        <f t="shared" si="7"/>
        <v>47.775175644028103</v>
      </c>
      <c r="DY31" s="7">
        <f t="shared" si="7"/>
        <v>54.951456310679617</v>
      </c>
      <c r="DZ31" s="7">
        <f t="shared" si="7"/>
        <v>49.673913043478258</v>
      </c>
      <c r="EA31" s="7">
        <v>53</v>
      </c>
      <c r="EB31" s="7">
        <v>50</v>
      </c>
    </row>
    <row r="32" spans="1:132" ht="20.100000000000001" customHeight="1" x14ac:dyDescent="0.25">
      <c r="S32" s="7">
        <v>10</v>
      </c>
      <c r="U32" s="46">
        <f t="shared" si="9"/>
        <v>220</v>
      </c>
      <c r="V32" s="46"/>
      <c r="W32" s="46"/>
      <c r="X32" s="46">
        <f t="shared" si="10"/>
        <v>599</v>
      </c>
      <c r="Y32" s="46"/>
      <c r="Z32" s="46"/>
      <c r="AA32" s="46">
        <f t="shared" si="11"/>
        <v>495</v>
      </c>
      <c r="AB32" s="46"/>
      <c r="AC32" s="46"/>
      <c r="AD32" s="46">
        <f t="shared" si="12"/>
        <v>413</v>
      </c>
      <c r="AE32" s="46"/>
      <c r="AF32" s="46"/>
      <c r="AG32" s="46">
        <f t="shared" si="13"/>
        <v>230</v>
      </c>
      <c r="AH32" s="46"/>
      <c r="AI32" s="46"/>
      <c r="DW32" s="7">
        <f t="shared" si="7"/>
        <v>12</v>
      </c>
      <c r="DX32" s="7">
        <f t="shared" si="7"/>
        <v>44.964871194379391</v>
      </c>
      <c r="DY32" s="7">
        <f t="shared" si="7"/>
        <v>50.582524271844662</v>
      </c>
      <c r="DZ32" s="7">
        <f t="shared" si="7"/>
        <v>45.434782608695649</v>
      </c>
      <c r="EA32" s="7">
        <v>52</v>
      </c>
      <c r="EB32" s="7">
        <v>49</v>
      </c>
    </row>
    <row r="33" spans="19:132" ht="20.100000000000001" customHeight="1" x14ac:dyDescent="0.25">
      <c r="S33" s="7">
        <v>11</v>
      </c>
      <c r="U33" s="46">
        <f t="shared" si="9"/>
        <v>204</v>
      </c>
      <c r="V33" s="46"/>
      <c r="W33" s="46"/>
      <c r="X33" s="46">
        <f t="shared" si="10"/>
        <v>566</v>
      </c>
      <c r="Y33" s="46"/>
      <c r="Z33" s="46"/>
      <c r="AA33" s="46">
        <f t="shared" si="11"/>
        <v>457</v>
      </c>
      <c r="AB33" s="46"/>
      <c r="AC33" s="46"/>
      <c r="AD33" s="46">
        <f t="shared" si="12"/>
        <v>384</v>
      </c>
      <c r="AE33" s="46"/>
      <c r="AF33" s="46"/>
      <c r="AG33" s="46">
        <f t="shared" si="13"/>
        <v>223</v>
      </c>
      <c r="AH33" s="46"/>
      <c r="AI33" s="46"/>
      <c r="DW33" s="7">
        <f>DW14</f>
        <v>13</v>
      </c>
      <c r="DX33" s="7">
        <f t="shared" ref="DX33:DZ33" si="18">DX14</f>
        <v>43.559718969555036</v>
      </c>
      <c r="DY33" s="7">
        <f t="shared" si="18"/>
        <v>48.737864077669904</v>
      </c>
      <c r="DZ33" s="7">
        <f t="shared" si="18"/>
        <v>43.260869565217391</v>
      </c>
      <c r="EA33" s="7">
        <v>51</v>
      </c>
      <c r="EB33" s="7">
        <v>48</v>
      </c>
    </row>
    <row r="34" spans="19:132" ht="20.100000000000001" customHeight="1" x14ac:dyDescent="0.25">
      <c r="S34" s="7">
        <v>12</v>
      </c>
      <c r="U34" s="46">
        <f t="shared" si="9"/>
        <v>192</v>
      </c>
      <c r="V34" s="46"/>
      <c r="W34" s="46"/>
      <c r="X34" s="46">
        <f t="shared" si="10"/>
        <v>521</v>
      </c>
      <c r="Y34" s="46"/>
      <c r="Z34" s="46"/>
      <c r="AA34" s="46">
        <f t="shared" si="11"/>
        <v>418</v>
      </c>
      <c r="AB34" s="46"/>
      <c r="AC34" s="46"/>
      <c r="AD34" s="46">
        <f t="shared" si="12"/>
        <v>357</v>
      </c>
      <c r="AE34" s="46"/>
      <c r="AF34" s="46"/>
      <c r="AG34" s="46">
        <f t="shared" si="13"/>
        <v>214</v>
      </c>
      <c r="AH34" s="46"/>
      <c r="AI34" s="46"/>
      <c r="DW34" s="7">
        <f t="shared" si="7"/>
        <v>14</v>
      </c>
      <c r="DX34" s="7">
        <v>41</v>
      </c>
      <c r="DY34" s="7">
        <f t="shared" si="7"/>
        <v>46.699029126213595</v>
      </c>
      <c r="DZ34" s="7">
        <f t="shared" si="7"/>
        <v>41.195652173913047</v>
      </c>
      <c r="EA34" s="7">
        <v>50</v>
      </c>
      <c r="EB34" s="7">
        <v>47</v>
      </c>
    </row>
    <row r="35" spans="19:132" ht="20.100000000000001" customHeight="1" x14ac:dyDescent="0.25">
      <c r="S35" s="7">
        <v>13</v>
      </c>
      <c r="U35" s="46">
        <f t="shared" si="9"/>
        <v>186</v>
      </c>
      <c r="V35" s="46"/>
      <c r="W35" s="46"/>
      <c r="X35" s="46">
        <f t="shared" si="10"/>
        <v>502</v>
      </c>
      <c r="Y35" s="46"/>
      <c r="Z35" s="46"/>
      <c r="AA35" s="46">
        <f t="shared" si="11"/>
        <v>398</v>
      </c>
      <c r="AB35" s="46"/>
      <c r="AC35" s="46"/>
      <c r="AD35" s="46">
        <f t="shared" si="12"/>
        <v>343</v>
      </c>
      <c r="AE35" s="46"/>
      <c r="AF35" s="46"/>
      <c r="AG35" s="46">
        <f t="shared" si="13"/>
        <v>211</v>
      </c>
      <c r="AH35" s="46"/>
      <c r="AI35" s="46"/>
      <c r="DW35" s="7">
        <f t="shared" si="7"/>
        <v>15</v>
      </c>
      <c r="DX35" s="7">
        <v>38</v>
      </c>
      <c r="DY35" s="7">
        <f t="shared" si="7"/>
        <v>45.145631067961169</v>
      </c>
      <c r="DZ35" s="7">
        <f t="shared" si="7"/>
        <v>40</v>
      </c>
      <c r="EA35" s="7">
        <v>49</v>
      </c>
      <c r="EB35" s="7">
        <v>46</v>
      </c>
    </row>
    <row r="36" spans="19:132" ht="20.100000000000001" customHeight="1" x14ac:dyDescent="0.25">
      <c r="S36" s="7">
        <v>14</v>
      </c>
      <c r="U36" s="46">
        <f t="shared" si="9"/>
        <v>180</v>
      </c>
      <c r="V36" s="46"/>
      <c r="W36" s="46"/>
      <c r="X36" s="46">
        <f t="shared" si="10"/>
        <v>481</v>
      </c>
      <c r="Y36" s="46"/>
      <c r="Z36" s="46"/>
      <c r="AA36" s="46">
        <f t="shared" si="11"/>
        <v>379</v>
      </c>
      <c r="AB36" s="46"/>
      <c r="AC36" s="46"/>
      <c r="AD36" s="46">
        <f t="shared" si="12"/>
        <v>326</v>
      </c>
      <c r="AE36" s="46"/>
      <c r="AF36" s="46"/>
      <c r="AG36" s="46">
        <f t="shared" si="13"/>
        <v>205</v>
      </c>
      <c r="AH36" s="46"/>
      <c r="AI36" s="46"/>
      <c r="DW36" s="7">
        <f t="shared" si="7"/>
        <v>16</v>
      </c>
      <c r="DX36" s="7">
        <v>36</v>
      </c>
      <c r="DY36" s="7">
        <f t="shared" si="7"/>
        <v>43.980582524271846</v>
      </c>
      <c r="DZ36" s="7">
        <f t="shared" si="7"/>
        <v>39.021739130434781</v>
      </c>
      <c r="EA36" s="7">
        <v>48</v>
      </c>
      <c r="EB36" s="7">
        <v>45</v>
      </c>
    </row>
    <row r="37" spans="19:132" ht="20.100000000000001" customHeight="1" x14ac:dyDescent="0.25">
      <c r="S37" s="7">
        <v>15</v>
      </c>
      <c r="U37" s="46">
        <f t="shared" si="9"/>
        <v>173</v>
      </c>
      <c r="V37" s="46"/>
      <c r="W37" s="46"/>
      <c r="X37" s="46">
        <f t="shared" si="10"/>
        <v>465</v>
      </c>
      <c r="Y37" s="46"/>
      <c r="Z37" s="46"/>
      <c r="AA37" s="46">
        <f t="shared" si="11"/>
        <v>368</v>
      </c>
      <c r="AB37" s="46"/>
      <c r="AC37" s="46"/>
      <c r="AD37" s="46">
        <f t="shared" si="12"/>
        <v>0</v>
      </c>
      <c r="AE37" s="46"/>
      <c r="AF37" s="46"/>
      <c r="AG37" s="46">
        <f t="shared" si="13"/>
        <v>0</v>
      </c>
      <c r="AH37" s="46"/>
      <c r="AI37" s="46"/>
      <c r="DX37" s="14"/>
      <c r="DY37" s="15"/>
      <c r="DZ37" s="16"/>
      <c r="EA37" s="8"/>
      <c r="EB37" s="17"/>
    </row>
    <row r="38" spans="19:132" ht="20.100000000000001" customHeight="1" x14ac:dyDescent="0.25">
      <c r="S38" s="7">
        <v>16</v>
      </c>
      <c r="U38" s="46">
        <f t="shared" si="9"/>
        <v>168</v>
      </c>
      <c r="V38" s="46"/>
      <c r="W38" s="46"/>
      <c r="X38" s="46">
        <f t="shared" si="10"/>
        <v>453</v>
      </c>
      <c r="Y38" s="46"/>
      <c r="Z38" s="46"/>
      <c r="AA38" s="46">
        <f t="shared" si="11"/>
        <v>359</v>
      </c>
      <c r="AB38" s="46"/>
      <c r="AC38" s="46"/>
      <c r="AD38" s="46">
        <f t="shared" si="12"/>
        <v>0</v>
      </c>
      <c r="AE38" s="46"/>
      <c r="AF38" s="46"/>
      <c r="AG38" s="46">
        <f t="shared" si="13"/>
        <v>0</v>
      </c>
      <c r="AH38" s="46"/>
      <c r="AI38" s="46"/>
    </row>
    <row r="39" spans="19:132" ht="20.100000000000001" customHeight="1" x14ac:dyDescent="0.25">
      <c r="AK39" s="46" t="s">
        <v>166</v>
      </c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</row>
    <row r="40" spans="19:132" ht="20.100000000000001" customHeight="1" x14ac:dyDescent="0.25">
      <c r="S40" s="46" t="s">
        <v>83</v>
      </c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21" t="s">
        <v>28</v>
      </c>
      <c r="AL40" s="83" t="s">
        <v>167</v>
      </c>
      <c r="AM40" s="83"/>
      <c r="AN40" s="83"/>
      <c r="AO40" s="83" t="s">
        <v>168</v>
      </c>
      <c r="AP40" s="83"/>
      <c r="AQ40" s="83"/>
      <c r="AR40" s="83" t="s">
        <v>169</v>
      </c>
      <c r="AS40" s="83"/>
      <c r="AT40" s="83"/>
      <c r="AU40" s="83" t="s">
        <v>170</v>
      </c>
      <c r="AV40" s="83"/>
      <c r="AW40" s="83"/>
      <c r="AX40" s="83" t="s">
        <v>171</v>
      </c>
      <c r="AY40" s="83"/>
      <c r="AZ40" s="83"/>
    </row>
    <row r="41" spans="19:132" ht="20.100000000000001" customHeight="1" x14ac:dyDescent="0.25">
      <c r="S41" s="7">
        <v>0</v>
      </c>
      <c r="U41" s="46">
        <f>U22*AL$22</f>
        <v>3000</v>
      </c>
      <c r="V41" s="46"/>
      <c r="W41" s="46"/>
      <c r="X41" s="46">
        <f>X22*AO$22</f>
        <v>3000</v>
      </c>
      <c r="Y41" s="46"/>
      <c r="Z41" s="46"/>
      <c r="AA41" s="46">
        <f>AA22*AR$22</f>
        <v>3000</v>
      </c>
      <c r="AB41" s="46"/>
      <c r="AC41" s="46"/>
      <c r="AD41" s="46">
        <f>AD22*AU$22</f>
        <v>3000</v>
      </c>
      <c r="AE41" s="46"/>
      <c r="AF41" s="46"/>
      <c r="AG41" s="46">
        <f>AG22*AX$22</f>
        <v>3000</v>
      </c>
      <c r="AH41" s="46"/>
      <c r="AI41" s="46"/>
      <c r="AK41" s="21">
        <v>0</v>
      </c>
      <c r="AL41" s="83">
        <f>U41/U$41*100</f>
        <v>100</v>
      </c>
      <c r="AM41" s="83"/>
      <c r="AN41" s="83"/>
      <c r="AO41" s="83">
        <f>X41/X$41*100</f>
        <v>100</v>
      </c>
      <c r="AP41" s="83"/>
      <c r="AQ41" s="83"/>
      <c r="AR41" s="83">
        <f>AA41/AA$41*100</f>
        <v>100</v>
      </c>
      <c r="AS41" s="83"/>
      <c r="AT41" s="83"/>
      <c r="AU41" s="83">
        <f>AD41/AD$41*100</f>
        <v>100</v>
      </c>
      <c r="AV41" s="83"/>
      <c r="AW41" s="83"/>
      <c r="AX41" s="83">
        <f>AG41/AG$41*100</f>
        <v>100</v>
      </c>
      <c r="AY41" s="83"/>
      <c r="AZ41" s="83"/>
    </row>
    <row r="42" spans="19:132" ht="20.100000000000001" customHeight="1" x14ac:dyDescent="0.25">
      <c r="S42" s="7">
        <v>1</v>
      </c>
      <c r="U42" s="46">
        <f t="shared" ref="U42:U54" si="19">U23*AL$22</f>
        <v>2796.2529274004683</v>
      </c>
      <c r="V42" s="46"/>
      <c r="W42" s="46"/>
      <c r="X42" s="46">
        <f t="shared" ref="X42:X57" si="20">X23*AO$22</f>
        <v>2930.0970873786409</v>
      </c>
      <c r="Y42" s="46"/>
      <c r="Z42" s="46"/>
      <c r="AA42" s="46">
        <f t="shared" ref="AA42:AA57" si="21">AA23*AR$22</f>
        <v>2863.0434782608695</v>
      </c>
      <c r="AB42" s="46"/>
      <c r="AC42" s="46"/>
      <c r="AD42" s="83">
        <v>2701.3440000000001</v>
      </c>
      <c r="AE42" s="83"/>
      <c r="AF42" s="83"/>
      <c r="AG42" s="83">
        <v>2555.65</v>
      </c>
      <c r="AH42" s="83"/>
      <c r="AI42" s="83"/>
      <c r="AK42" s="21">
        <v>1</v>
      </c>
      <c r="AL42" s="83">
        <f t="shared" ref="AL42:AL57" si="22">U42/U$41*100</f>
        <v>93.208430913348934</v>
      </c>
      <c r="AM42" s="83"/>
      <c r="AN42" s="83"/>
      <c r="AO42" s="83">
        <f t="shared" ref="AO42:AO57" si="23">X42/X$41*100</f>
        <v>97.669902912621367</v>
      </c>
      <c r="AP42" s="83"/>
      <c r="AQ42" s="83"/>
      <c r="AR42" s="83">
        <f t="shared" ref="AR42:AR57" si="24">AA42/AA$41*100</f>
        <v>95.434782608695642</v>
      </c>
      <c r="AS42" s="83"/>
      <c r="AT42" s="83"/>
      <c r="AU42" s="83">
        <f t="shared" ref="AU42:AU57" si="25">AD42/AD$41*100</f>
        <v>90.044800000000009</v>
      </c>
      <c r="AV42" s="83"/>
      <c r="AW42" s="83"/>
      <c r="AX42" s="83">
        <f t="shared" ref="AX42:AX57" si="26">AG42/AG$41*100</f>
        <v>85.188333333333333</v>
      </c>
      <c r="AY42" s="83"/>
      <c r="AZ42" s="83"/>
    </row>
    <row r="43" spans="19:132" ht="20.100000000000001" customHeight="1" x14ac:dyDescent="0.25">
      <c r="S43" s="7">
        <v>2</v>
      </c>
      <c r="U43" s="46">
        <f t="shared" si="19"/>
        <v>2655.7377049180327</v>
      </c>
      <c r="V43" s="46"/>
      <c r="W43" s="46"/>
      <c r="X43" s="46">
        <f t="shared" si="20"/>
        <v>2772.8155339805826</v>
      </c>
      <c r="Y43" s="46"/>
      <c r="Z43" s="46"/>
      <c r="AA43" s="46">
        <f t="shared" si="21"/>
        <v>2703.260869565217</v>
      </c>
      <c r="AB43" s="46"/>
      <c r="AC43" s="46"/>
      <c r="AD43" s="83">
        <v>2405.5300000000002</v>
      </c>
      <c r="AE43" s="83"/>
      <c r="AF43" s="83"/>
      <c r="AG43" s="46">
        <f t="shared" ref="AG43:AG47" si="27">AG24*AX$22</f>
        <v>2216.7235494880547</v>
      </c>
      <c r="AH43" s="46"/>
      <c r="AI43" s="46"/>
      <c r="AK43" s="21">
        <v>2</v>
      </c>
      <c r="AL43" s="83">
        <f t="shared" si="22"/>
        <v>88.52459016393442</v>
      </c>
      <c r="AM43" s="83"/>
      <c r="AN43" s="83"/>
      <c r="AO43" s="83">
        <f t="shared" si="23"/>
        <v>92.427184466019412</v>
      </c>
      <c r="AP43" s="83"/>
      <c r="AQ43" s="83"/>
      <c r="AR43" s="83">
        <f t="shared" si="24"/>
        <v>90.108695652173893</v>
      </c>
      <c r="AS43" s="83"/>
      <c r="AT43" s="83"/>
      <c r="AU43" s="83">
        <f t="shared" si="25"/>
        <v>80.184333333333342</v>
      </c>
      <c r="AV43" s="83"/>
      <c r="AW43" s="83"/>
      <c r="AX43" s="83">
        <f t="shared" si="26"/>
        <v>73.890784982935159</v>
      </c>
      <c r="AY43" s="83"/>
      <c r="AZ43" s="83"/>
    </row>
    <row r="44" spans="19:132" ht="20.100000000000001" customHeight="1" x14ac:dyDescent="0.25">
      <c r="S44" s="7">
        <v>3</v>
      </c>
      <c r="U44" s="46">
        <f t="shared" si="19"/>
        <v>2557.377049180328</v>
      </c>
      <c r="V44" s="46"/>
      <c r="W44" s="46"/>
      <c r="X44" s="46">
        <f t="shared" si="20"/>
        <v>2688.3495145631068</v>
      </c>
      <c r="Y44" s="46"/>
      <c r="Z44" s="46"/>
      <c r="AA44" s="46">
        <f t="shared" si="21"/>
        <v>2625</v>
      </c>
      <c r="AB44" s="46"/>
      <c r="AC44" s="46"/>
      <c r="AD44" s="83">
        <v>2254.79</v>
      </c>
      <c r="AE44" s="83"/>
      <c r="AF44" s="83"/>
      <c r="AG44" s="46">
        <f t="shared" si="27"/>
        <v>2052.9010238907849</v>
      </c>
      <c r="AH44" s="46"/>
      <c r="AI44" s="46"/>
      <c r="AK44" s="21">
        <v>3</v>
      </c>
      <c r="AL44" s="83">
        <f t="shared" si="22"/>
        <v>85.245901639344268</v>
      </c>
      <c r="AM44" s="83"/>
      <c r="AN44" s="83"/>
      <c r="AO44" s="83">
        <f t="shared" si="23"/>
        <v>89.611650485436883</v>
      </c>
      <c r="AP44" s="83"/>
      <c r="AQ44" s="83"/>
      <c r="AR44" s="83">
        <f t="shared" si="24"/>
        <v>87.5</v>
      </c>
      <c r="AS44" s="83"/>
      <c r="AT44" s="83"/>
      <c r="AU44" s="83">
        <f t="shared" si="25"/>
        <v>75.159666666666666</v>
      </c>
      <c r="AV44" s="83"/>
      <c r="AW44" s="83"/>
      <c r="AX44" s="83">
        <f t="shared" si="26"/>
        <v>68.430034129692828</v>
      </c>
      <c r="AY44" s="83"/>
      <c r="AZ44" s="83"/>
    </row>
    <row r="45" spans="19:132" ht="20.100000000000001" customHeight="1" x14ac:dyDescent="0.25">
      <c r="S45" s="7">
        <v>4</v>
      </c>
      <c r="U45" s="46">
        <f t="shared" si="19"/>
        <v>2430.9133489461356</v>
      </c>
      <c r="V45" s="46"/>
      <c r="W45" s="46"/>
      <c r="X45" s="46">
        <f t="shared" si="20"/>
        <v>2574.7572815533981</v>
      </c>
      <c r="Y45" s="46"/>
      <c r="Z45" s="46"/>
      <c r="AA45" s="46">
        <f t="shared" si="21"/>
        <v>2536.9565217391305</v>
      </c>
      <c r="AB45" s="46"/>
      <c r="AC45" s="46"/>
      <c r="AD45" s="83">
        <v>2109.3200000000002</v>
      </c>
      <c r="AE45" s="83"/>
      <c r="AF45" s="83"/>
      <c r="AG45" s="46">
        <f t="shared" si="27"/>
        <v>1914.6757679180887</v>
      </c>
      <c r="AH45" s="46"/>
      <c r="AI45" s="46"/>
      <c r="AK45" s="21">
        <v>4</v>
      </c>
      <c r="AL45" s="83">
        <f t="shared" si="22"/>
        <v>81.03044496487118</v>
      </c>
      <c r="AM45" s="83"/>
      <c r="AN45" s="83"/>
      <c r="AO45" s="83">
        <f t="shared" si="23"/>
        <v>85.825242718446603</v>
      </c>
      <c r="AP45" s="83"/>
      <c r="AQ45" s="83"/>
      <c r="AR45" s="83">
        <f t="shared" si="24"/>
        <v>84.565217391304344</v>
      </c>
      <c r="AS45" s="83"/>
      <c r="AT45" s="83"/>
      <c r="AU45" s="83">
        <f t="shared" si="25"/>
        <v>70.310666666666677</v>
      </c>
      <c r="AV45" s="83"/>
      <c r="AW45" s="83"/>
      <c r="AX45" s="83">
        <f t="shared" si="26"/>
        <v>63.822525597269617</v>
      </c>
      <c r="AY45" s="83"/>
      <c r="AZ45" s="83"/>
    </row>
    <row r="46" spans="19:132" ht="20.100000000000001" customHeight="1" x14ac:dyDescent="0.25">
      <c r="S46" s="7">
        <v>5</v>
      </c>
      <c r="U46" s="46">
        <f t="shared" si="19"/>
        <v>2276.3466042154564</v>
      </c>
      <c r="V46" s="46"/>
      <c r="W46" s="46"/>
      <c r="X46" s="46">
        <f t="shared" si="20"/>
        <v>2449.5145631067962</v>
      </c>
      <c r="Y46" s="46"/>
      <c r="Z46" s="46"/>
      <c r="AA46" s="46">
        <f t="shared" si="21"/>
        <v>2396.7391304347825</v>
      </c>
      <c r="AB46" s="46"/>
      <c r="AC46" s="46"/>
      <c r="AD46" s="83">
        <v>1949.94</v>
      </c>
      <c r="AE46" s="83"/>
      <c r="AF46" s="83"/>
      <c r="AG46" s="46">
        <f t="shared" si="27"/>
        <v>1781.569965870307</v>
      </c>
      <c r="AH46" s="46"/>
      <c r="AI46" s="46"/>
      <c r="AK46" s="21">
        <v>5</v>
      </c>
      <c r="AL46" s="83">
        <f t="shared" si="22"/>
        <v>75.878220140515225</v>
      </c>
      <c r="AM46" s="83"/>
      <c r="AN46" s="83"/>
      <c r="AO46" s="83">
        <f t="shared" si="23"/>
        <v>81.650485436893206</v>
      </c>
      <c r="AP46" s="83"/>
      <c r="AQ46" s="83"/>
      <c r="AR46" s="83">
        <f t="shared" si="24"/>
        <v>79.891304347826093</v>
      </c>
      <c r="AS46" s="83"/>
      <c r="AT46" s="83"/>
      <c r="AU46" s="83">
        <f t="shared" si="25"/>
        <v>64.998000000000005</v>
      </c>
      <c r="AV46" s="83"/>
      <c r="AW46" s="83"/>
      <c r="AX46" s="83">
        <f t="shared" si="26"/>
        <v>59.385665529010232</v>
      </c>
      <c r="AY46" s="83"/>
      <c r="AZ46" s="83"/>
    </row>
    <row r="47" spans="19:132" ht="20.100000000000001" customHeight="1" x14ac:dyDescent="0.25">
      <c r="S47" s="7">
        <v>6</v>
      </c>
      <c r="U47" s="46">
        <f t="shared" si="19"/>
        <v>2121.7798594847773</v>
      </c>
      <c r="V47" s="46"/>
      <c r="W47" s="46"/>
      <c r="X47" s="46">
        <f t="shared" si="20"/>
        <v>2306.7961165048546</v>
      </c>
      <c r="Y47" s="46"/>
      <c r="Z47" s="46"/>
      <c r="AA47" s="46">
        <f t="shared" si="21"/>
        <v>2243.478260869565</v>
      </c>
      <c r="AB47" s="46"/>
      <c r="AC47" s="46"/>
      <c r="AD47" s="83">
        <v>1801.67</v>
      </c>
      <c r="AE47" s="83"/>
      <c r="AF47" s="83"/>
      <c r="AG47" s="46">
        <f t="shared" si="27"/>
        <v>1668.9419795221843</v>
      </c>
      <c r="AH47" s="46"/>
      <c r="AI47" s="46"/>
      <c r="AK47" s="21">
        <v>6</v>
      </c>
      <c r="AL47" s="83">
        <f t="shared" si="22"/>
        <v>70.725995316159242</v>
      </c>
      <c r="AM47" s="83"/>
      <c r="AN47" s="83"/>
      <c r="AO47" s="83">
        <f t="shared" si="23"/>
        <v>76.893203883495147</v>
      </c>
      <c r="AP47" s="83"/>
      <c r="AQ47" s="83"/>
      <c r="AR47" s="83">
        <f t="shared" si="24"/>
        <v>74.782608695652158</v>
      </c>
      <c r="AS47" s="83"/>
      <c r="AT47" s="83"/>
      <c r="AU47" s="83">
        <f t="shared" si="25"/>
        <v>60.055666666666674</v>
      </c>
      <c r="AV47" s="83"/>
      <c r="AW47" s="83"/>
      <c r="AX47" s="83">
        <f t="shared" si="26"/>
        <v>55.631399317406135</v>
      </c>
      <c r="AY47" s="83"/>
      <c r="AZ47" s="83"/>
    </row>
    <row r="48" spans="19:132" ht="20.100000000000001" customHeight="1" x14ac:dyDescent="0.25">
      <c r="S48" s="7">
        <v>7</v>
      </c>
      <c r="U48" s="46">
        <f t="shared" si="19"/>
        <v>1960.1873536299765</v>
      </c>
      <c r="V48" s="46"/>
      <c r="W48" s="46"/>
      <c r="X48" s="46">
        <f t="shared" si="20"/>
        <v>2155.3398058252428</v>
      </c>
      <c r="Y48" s="46"/>
      <c r="Z48" s="46"/>
      <c r="AA48" s="46">
        <f t="shared" si="21"/>
        <v>2070.6521739130435</v>
      </c>
      <c r="AB48" s="46"/>
      <c r="AC48" s="46"/>
      <c r="AD48" s="83">
        <v>1744.31</v>
      </c>
      <c r="AE48" s="83"/>
      <c r="AF48" s="83"/>
      <c r="AG48" s="83">
        <v>1632.32</v>
      </c>
      <c r="AH48" s="83"/>
      <c r="AI48" s="83"/>
      <c r="AK48" s="21">
        <v>7</v>
      </c>
      <c r="AL48" s="83">
        <f t="shared" si="22"/>
        <v>65.339578454332553</v>
      </c>
      <c r="AM48" s="83"/>
      <c r="AN48" s="83"/>
      <c r="AO48" s="83">
        <f t="shared" si="23"/>
        <v>71.844660194174764</v>
      </c>
      <c r="AP48" s="83"/>
      <c r="AQ48" s="83"/>
      <c r="AR48" s="83">
        <f t="shared" si="24"/>
        <v>69.021739130434781</v>
      </c>
      <c r="AS48" s="83"/>
      <c r="AT48" s="83"/>
      <c r="AU48" s="83">
        <f t="shared" si="25"/>
        <v>58.143666666666661</v>
      </c>
      <c r="AV48" s="83"/>
      <c r="AW48" s="83"/>
      <c r="AX48" s="83">
        <f t="shared" si="26"/>
        <v>54.410666666666664</v>
      </c>
      <c r="AY48" s="83"/>
      <c r="AZ48" s="83"/>
    </row>
    <row r="49" spans="19:52" ht="20.100000000000001" customHeight="1" x14ac:dyDescent="0.25">
      <c r="S49" s="7">
        <v>8</v>
      </c>
      <c r="U49" s="46">
        <f t="shared" si="19"/>
        <v>1861.8266978922716</v>
      </c>
      <c r="V49" s="46"/>
      <c r="W49" s="46"/>
      <c r="X49" s="46">
        <f t="shared" si="20"/>
        <v>2079.6116504854367</v>
      </c>
      <c r="Y49" s="46"/>
      <c r="Z49" s="46"/>
      <c r="AA49" s="46">
        <f t="shared" si="21"/>
        <v>1979.3478260869565</v>
      </c>
      <c r="AB49" s="46"/>
      <c r="AC49" s="46"/>
      <c r="AD49" s="83">
        <v>1715.09</v>
      </c>
      <c r="AE49" s="83"/>
      <c r="AF49" s="83"/>
      <c r="AG49" s="83">
        <v>1604.23</v>
      </c>
      <c r="AH49" s="83"/>
      <c r="AI49" s="83"/>
      <c r="AK49" s="21">
        <v>8</v>
      </c>
      <c r="AL49" s="83">
        <f t="shared" si="22"/>
        <v>62.060889929742387</v>
      </c>
      <c r="AM49" s="83"/>
      <c r="AN49" s="83"/>
      <c r="AO49" s="83">
        <f t="shared" si="23"/>
        <v>69.320388349514559</v>
      </c>
      <c r="AP49" s="83"/>
      <c r="AQ49" s="83"/>
      <c r="AR49" s="83">
        <f t="shared" si="24"/>
        <v>65.978260869565219</v>
      </c>
      <c r="AS49" s="83"/>
      <c r="AT49" s="83"/>
      <c r="AU49" s="83">
        <f t="shared" si="25"/>
        <v>57.169666666666664</v>
      </c>
      <c r="AV49" s="83"/>
      <c r="AW49" s="83"/>
      <c r="AX49" s="83">
        <f t="shared" si="26"/>
        <v>53.474333333333334</v>
      </c>
      <c r="AY49" s="83"/>
      <c r="AZ49" s="83"/>
    </row>
    <row r="50" spans="19:52" ht="20.100000000000001" customHeight="1" x14ac:dyDescent="0.25">
      <c r="S50" s="7">
        <v>9</v>
      </c>
      <c r="U50" s="46">
        <f t="shared" si="19"/>
        <v>1651.0538641686182</v>
      </c>
      <c r="V50" s="46"/>
      <c r="W50" s="46"/>
      <c r="X50" s="46">
        <f t="shared" si="20"/>
        <v>1866.990291262136</v>
      </c>
      <c r="Y50" s="46"/>
      <c r="Z50" s="46"/>
      <c r="AA50" s="46">
        <f t="shared" si="21"/>
        <v>1751.086956521739</v>
      </c>
      <c r="AB50" s="46"/>
      <c r="AC50" s="46"/>
      <c r="AD50" s="83">
        <v>1683.78</v>
      </c>
      <c r="AE50" s="83"/>
      <c r="AF50" s="83"/>
      <c r="AG50" s="83">
        <v>1567.41</v>
      </c>
      <c r="AH50" s="83"/>
      <c r="AI50" s="83"/>
      <c r="AK50" s="21">
        <v>9</v>
      </c>
      <c r="AL50" s="83">
        <f t="shared" si="22"/>
        <v>55.035128805620602</v>
      </c>
      <c r="AM50" s="83"/>
      <c r="AN50" s="83"/>
      <c r="AO50" s="83">
        <f t="shared" si="23"/>
        <v>62.23300970873786</v>
      </c>
      <c r="AP50" s="83"/>
      <c r="AQ50" s="83"/>
      <c r="AR50" s="83">
        <f t="shared" si="24"/>
        <v>58.369565217391298</v>
      </c>
      <c r="AS50" s="83"/>
      <c r="AT50" s="83"/>
      <c r="AU50" s="83">
        <f t="shared" si="25"/>
        <v>56.125999999999998</v>
      </c>
      <c r="AV50" s="83"/>
      <c r="AW50" s="83"/>
      <c r="AX50" s="83">
        <f t="shared" si="26"/>
        <v>52.247</v>
      </c>
      <c r="AY50" s="83"/>
      <c r="AZ50" s="83"/>
    </row>
    <row r="51" spans="19:52" ht="20.100000000000001" customHeight="1" x14ac:dyDescent="0.25">
      <c r="S51" s="7">
        <v>10</v>
      </c>
      <c r="U51" s="46">
        <f t="shared" si="19"/>
        <v>1545.6674473067915</v>
      </c>
      <c r="V51" s="46"/>
      <c r="W51" s="46"/>
      <c r="X51" s="46">
        <f t="shared" si="20"/>
        <v>1744.6601941747574</v>
      </c>
      <c r="Y51" s="46"/>
      <c r="Z51" s="46"/>
      <c r="AA51" s="46">
        <f t="shared" si="21"/>
        <v>1614.1304347826085</v>
      </c>
      <c r="AB51" s="46"/>
      <c r="AC51" s="46"/>
      <c r="AD51" s="83">
        <v>1621.67</v>
      </c>
      <c r="AE51" s="83"/>
      <c r="AF51" s="83"/>
      <c r="AG51" s="83">
        <v>1534.98</v>
      </c>
      <c r="AH51" s="83"/>
      <c r="AI51" s="83"/>
      <c r="AK51" s="21">
        <v>10</v>
      </c>
      <c r="AL51" s="83">
        <f t="shared" si="22"/>
        <v>51.522248243559723</v>
      </c>
      <c r="AM51" s="83"/>
      <c r="AN51" s="83"/>
      <c r="AO51" s="83">
        <f t="shared" si="23"/>
        <v>58.155339805825243</v>
      </c>
      <c r="AP51" s="83"/>
      <c r="AQ51" s="83"/>
      <c r="AR51" s="83">
        <f t="shared" si="24"/>
        <v>53.804347826086953</v>
      </c>
      <c r="AS51" s="83"/>
      <c r="AT51" s="83"/>
      <c r="AU51" s="83">
        <f t="shared" si="25"/>
        <v>54.055666666666667</v>
      </c>
      <c r="AV51" s="83"/>
      <c r="AW51" s="83"/>
      <c r="AX51" s="83">
        <f t="shared" si="26"/>
        <v>51.165999999999997</v>
      </c>
      <c r="AY51" s="83"/>
      <c r="AZ51" s="83"/>
    </row>
    <row r="52" spans="19:52" ht="20.100000000000001" customHeight="1" x14ac:dyDescent="0.25">
      <c r="S52" s="7">
        <v>11</v>
      </c>
      <c r="U52" s="46">
        <f t="shared" si="19"/>
        <v>1433.2552693208431</v>
      </c>
      <c r="V52" s="46"/>
      <c r="W52" s="46"/>
      <c r="X52" s="46">
        <f t="shared" si="20"/>
        <v>1648.5436893203885</v>
      </c>
      <c r="Y52" s="46"/>
      <c r="Z52" s="46"/>
      <c r="AA52" s="46">
        <f t="shared" si="21"/>
        <v>1490.2173913043478</v>
      </c>
      <c r="AB52" s="46"/>
      <c r="AC52" s="46"/>
      <c r="AD52" s="83">
        <v>1593.41</v>
      </c>
      <c r="AE52" s="83"/>
      <c r="AF52" s="83"/>
      <c r="AG52" s="83">
        <v>1509.28</v>
      </c>
      <c r="AH52" s="83"/>
      <c r="AI52" s="83"/>
      <c r="AK52" s="21">
        <v>11</v>
      </c>
      <c r="AL52" s="83">
        <f t="shared" si="22"/>
        <v>47.775175644028103</v>
      </c>
      <c r="AM52" s="83"/>
      <c r="AN52" s="83"/>
      <c r="AO52" s="83">
        <f t="shared" si="23"/>
        <v>54.951456310679617</v>
      </c>
      <c r="AP52" s="83"/>
      <c r="AQ52" s="83"/>
      <c r="AR52" s="83">
        <f t="shared" si="24"/>
        <v>49.673913043478258</v>
      </c>
      <c r="AS52" s="83"/>
      <c r="AT52" s="83"/>
      <c r="AU52" s="83">
        <f t="shared" si="25"/>
        <v>53.113666666666667</v>
      </c>
      <c r="AV52" s="83"/>
      <c r="AW52" s="83"/>
      <c r="AX52" s="83">
        <f t="shared" si="26"/>
        <v>50.309333333333328</v>
      </c>
      <c r="AY52" s="83"/>
      <c r="AZ52" s="83"/>
    </row>
    <row r="53" spans="19:52" ht="20.100000000000001" customHeight="1" x14ac:dyDescent="0.25">
      <c r="S53" s="7">
        <v>12</v>
      </c>
      <c r="U53" s="46">
        <f t="shared" si="19"/>
        <v>1348.9461358313818</v>
      </c>
      <c r="V53" s="46"/>
      <c r="W53" s="46"/>
      <c r="X53" s="46">
        <f t="shared" si="20"/>
        <v>1517.4757281553398</v>
      </c>
      <c r="Y53" s="46"/>
      <c r="Z53" s="46"/>
      <c r="AA53" s="46">
        <f t="shared" si="21"/>
        <v>1363.0434782608695</v>
      </c>
      <c r="AB53" s="46"/>
      <c r="AC53" s="46"/>
      <c r="AD53" s="83">
        <v>1561.55</v>
      </c>
      <c r="AE53" s="83"/>
      <c r="AF53" s="83"/>
      <c r="AG53" s="83">
        <v>1473.52</v>
      </c>
      <c r="AH53" s="83"/>
      <c r="AI53" s="83"/>
      <c r="AK53" s="21">
        <v>12</v>
      </c>
      <c r="AL53" s="83">
        <f t="shared" si="22"/>
        <v>44.964871194379391</v>
      </c>
      <c r="AM53" s="83"/>
      <c r="AN53" s="83"/>
      <c r="AO53" s="83">
        <f t="shared" si="23"/>
        <v>50.582524271844662</v>
      </c>
      <c r="AP53" s="83"/>
      <c r="AQ53" s="83"/>
      <c r="AR53" s="83">
        <f t="shared" si="24"/>
        <v>45.434782608695649</v>
      </c>
      <c r="AS53" s="83"/>
      <c r="AT53" s="83"/>
      <c r="AU53" s="83">
        <f t="shared" si="25"/>
        <v>52.051666666666662</v>
      </c>
      <c r="AV53" s="83"/>
      <c r="AW53" s="83"/>
      <c r="AX53" s="83">
        <f t="shared" si="26"/>
        <v>49.117333333333335</v>
      </c>
      <c r="AY53" s="83"/>
      <c r="AZ53" s="83"/>
    </row>
    <row r="54" spans="19:52" ht="20.100000000000001" customHeight="1" x14ac:dyDescent="0.25">
      <c r="S54" s="7">
        <v>13</v>
      </c>
      <c r="U54" s="46">
        <f t="shared" si="19"/>
        <v>1306.791569086651</v>
      </c>
      <c r="V54" s="46"/>
      <c r="W54" s="46"/>
      <c r="X54" s="46">
        <f t="shared" si="20"/>
        <v>1462.1359223300972</v>
      </c>
      <c r="Y54" s="46"/>
      <c r="Z54" s="46"/>
      <c r="AA54" s="46">
        <f t="shared" si="21"/>
        <v>1297.8260869565217</v>
      </c>
      <c r="AB54" s="46"/>
      <c r="AC54" s="46"/>
      <c r="AD54" s="83">
        <v>1533.73</v>
      </c>
      <c r="AE54" s="83"/>
      <c r="AF54" s="83"/>
      <c r="AG54" s="83">
        <v>1442.52</v>
      </c>
      <c r="AH54" s="83"/>
      <c r="AI54" s="83"/>
      <c r="AK54" s="21">
        <v>13</v>
      </c>
      <c r="AL54" s="83">
        <f t="shared" si="22"/>
        <v>43.559718969555036</v>
      </c>
      <c r="AM54" s="83"/>
      <c r="AN54" s="83"/>
      <c r="AO54" s="83">
        <f t="shared" si="23"/>
        <v>48.737864077669904</v>
      </c>
      <c r="AP54" s="83"/>
      <c r="AQ54" s="83"/>
      <c r="AR54" s="83">
        <f t="shared" si="24"/>
        <v>43.260869565217391</v>
      </c>
      <c r="AS54" s="83"/>
      <c r="AT54" s="83"/>
      <c r="AU54" s="83">
        <f t="shared" si="25"/>
        <v>51.12433333333334</v>
      </c>
      <c r="AV54" s="83"/>
      <c r="AW54" s="83"/>
      <c r="AX54" s="83">
        <f t="shared" si="26"/>
        <v>48.083999999999996</v>
      </c>
      <c r="AY54" s="83"/>
      <c r="AZ54" s="83"/>
    </row>
    <row r="55" spans="19:52" ht="20.100000000000001" customHeight="1" x14ac:dyDescent="0.25">
      <c r="S55" s="7">
        <v>14</v>
      </c>
      <c r="U55" s="83">
        <v>1238.73</v>
      </c>
      <c r="V55" s="83"/>
      <c r="W55" s="83"/>
      <c r="X55" s="46">
        <f t="shared" si="20"/>
        <v>1400.9708737864078</v>
      </c>
      <c r="Y55" s="46"/>
      <c r="Z55" s="46"/>
      <c r="AA55" s="46">
        <f t="shared" si="21"/>
        <v>1235.8695652173913</v>
      </c>
      <c r="AB55" s="46"/>
      <c r="AC55" s="46"/>
      <c r="AD55" s="83">
        <v>1503.94</v>
      </c>
      <c r="AE55" s="83"/>
      <c r="AF55" s="83"/>
      <c r="AG55" s="83">
        <v>1414.62</v>
      </c>
      <c r="AH55" s="83"/>
      <c r="AI55" s="83"/>
      <c r="AK55" s="21">
        <v>14</v>
      </c>
      <c r="AL55" s="83">
        <f t="shared" si="22"/>
        <v>41.290999999999997</v>
      </c>
      <c r="AM55" s="83"/>
      <c r="AN55" s="83"/>
      <c r="AO55" s="83">
        <f t="shared" si="23"/>
        <v>46.699029126213595</v>
      </c>
      <c r="AP55" s="83"/>
      <c r="AQ55" s="83"/>
      <c r="AR55" s="83">
        <f t="shared" si="24"/>
        <v>41.195652173913047</v>
      </c>
      <c r="AS55" s="83"/>
      <c r="AT55" s="83"/>
      <c r="AU55" s="83">
        <f t="shared" si="25"/>
        <v>50.131333333333338</v>
      </c>
      <c r="AV55" s="83"/>
      <c r="AW55" s="83"/>
      <c r="AX55" s="83">
        <f t="shared" si="26"/>
        <v>47.153999999999996</v>
      </c>
      <c r="AY55" s="83"/>
      <c r="AZ55" s="83"/>
    </row>
    <row r="56" spans="19:52" ht="20.100000000000001" customHeight="1" x14ac:dyDescent="0.25">
      <c r="S56" s="7">
        <v>15</v>
      </c>
      <c r="U56" s="83">
        <v>1142.6400000000001</v>
      </c>
      <c r="V56" s="83"/>
      <c r="W56" s="83"/>
      <c r="X56" s="46">
        <f t="shared" si="20"/>
        <v>1354.3689320388351</v>
      </c>
      <c r="Y56" s="46"/>
      <c r="Z56" s="46"/>
      <c r="AA56" s="46">
        <f t="shared" si="21"/>
        <v>1200</v>
      </c>
      <c r="AB56" s="46"/>
      <c r="AC56" s="46"/>
      <c r="AD56" s="83">
        <v>1472.21</v>
      </c>
      <c r="AE56" s="83"/>
      <c r="AF56" s="83"/>
      <c r="AG56" s="83">
        <v>1384.56</v>
      </c>
      <c r="AH56" s="83"/>
      <c r="AI56" s="83"/>
      <c r="AK56" s="21">
        <v>15</v>
      </c>
      <c r="AL56" s="83">
        <f t="shared" si="22"/>
        <v>38.088000000000008</v>
      </c>
      <c r="AM56" s="83"/>
      <c r="AN56" s="83"/>
      <c r="AO56" s="83">
        <f t="shared" si="23"/>
        <v>45.145631067961169</v>
      </c>
      <c r="AP56" s="83"/>
      <c r="AQ56" s="83"/>
      <c r="AR56" s="83">
        <f t="shared" si="24"/>
        <v>40</v>
      </c>
      <c r="AS56" s="83"/>
      <c r="AT56" s="83"/>
      <c r="AU56" s="83">
        <f t="shared" si="25"/>
        <v>49.073666666666668</v>
      </c>
      <c r="AV56" s="83"/>
      <c r="AW56" s="83"/>
      <c r="AX56" s="83">
        <f t="shared" si="26"/>
        <v>46.152000000000001</v>
      </c>
      <c r="AY56" s="83"/>
      <c r="AZ56" s="83"/>
    </row>
    <row r="57" spans="19:52" ht="20.100000000000001" customHeight="1" x14ac:dyDescent="0.25">
      <c r="S57" s="7">
        <v>16</v>
      </c>
      <c r="U57" s="83">
        <v>1080.54</v>
      </c>
      <c r="V57" s="83"/>
      <c r="W57" s="83"/>
      <c r="X57" s="46">
        <f t="shared" si="20"/>
        <v>1319.4174757281553</v>
      </c>
      <c r="Y57" s="46"/>
      <c r="Z57" s="46"/>
      <c r="AA57" s="46">
        <f t="shared" si="21"/>
        <v>1170.6521739130435</v>
      </c>
      <c r="AB57" s="46"/>
      <c r="AC57" s="46"/>
      <c r="AD57" s="83">
        <v>1439.8</v>
      </c>
      <c r="AE57" s="83"/>
      <c r="AF57" s="83"/>
      <c r="AG57" s="83">
        <v>1359.73</v>
      </c>
      <c r="AH57" s="83"/>
      <c r="AI57" s="83"/>
      <c r="AK57" s="21">
        <v>16</v>
      </c>
      <c r="AL57" s="83">
        <f t="shared" si="22"/>
        <v>36.018000000000001</v>
      </c>
      <c r="AM57" s="83"/>
      <c r="AN57" s="83"/>
      <c r="AO57" s="83">
        <f t="shared" si="23"/>
        <v>43.980582524271846</v>
      </c>
      <c r="AP57" s="83"/>
      <c r="AQ57" s="83"/>
      <c r="AR57" s="83">
        <f t="shared" si="24"/>
        <v>39.021739130434781</v>
      </c>
      <c r="AS57" s="83"/>
      <c r="AT57" s="83"/>
      <c r="AU57" s="83">
        <f t="shared" si="25"/>
        <v>47.993333333333332</v>
      </c>
      <c r="AV57" s="83"/>
      <c r="AW57" s="83"/>
      <c r="AX57" s="83">
        <f t="shared" si="26"/>
        <v>45.324333333333335</v>
      </c>
      <c r="AY57" s="83"/>
      <c r="AZ57" s="83"/>
    </row>
    <row r="69" spans="19:94" ht="20.100000000000001" customHeight="1" x14ac:dyDescent="0.25">
      <c r="S69" s="7">
        <v>0</v>
      </c>
      <c r="U69" s="46">
        <v>136</v>
      </c>
      <c r="V69" s="46"/>
      <c r="W69" s="46">
        <v>122</v>
      </c>
      <c r="X69" s="46"/>
      <c r="Y69" s="46">
        <v>169</v>
      </c>
      <c r="Z69" s="46"/>
      <c r="AA69" s="46"/>
      <c r="AB69" s="46"/>
      <c r="AC69" s="46">
        <v>160</v>
      </c>
      <c r="AD69" s="46"/>
      <c r="AE69" s="46">
        <v>138</v>
      </c>
      <c r="AF69" s="46"/>
      <c r="AG69" s="46">
        <v>137</v>
      </c>
      <c r="AH69" s="46"/>
      <c r="AI69" s="46">
        <v>146</v>
      </c>
      <c r="AJ69" s="46"/>
      <c r="AK69" s="46">
        <v>142</v>
      </c>
      <c r="AL69" s="46"/>
      <c r="AM69" s="46">
        <v>156</v>
      </c>
      <c r="AN69" s="46"/>
      <c r="AO69" s="46">
        <v>151</v>
      </c>
      <c r="AP69" s="46"/>
      <c r="AQ69" s="46"/>
      <c r="AR69" s="46"/>
      <c r="AS69" s="46">
        <v>106</v>
      </c>
      <c r="AT69" s="46"/>
      <c r="AU69" s="46">
        <v>101</v>
      </c>
      <c r="AV69" s="46"/>
      <c r="AW69" s="46">
        <v>98</v>
      </c>
      <c r="AX69" s="46"/>
      <c r="AY69" s="46">
        <v>97</v>
      </c>
      <c r="AZ69" s="46"/>
      <c r="BA69" s="46">
        <v>113</v>
      </c>
      <c r="BB69" s="46"/>
      <c r="BC69" s="46">
        <v>107</v>
      </c>
      <c r="BD69" s="46"/>
      <c r="BE69" s="46">
        <v>118</v>
      </c>
      <c r="BF69" s="46"/>
      <c r="BG69" s="46">
        <v>160</v>
      </c>
      <c r="BH69" s="46"/>
      <c r="BI69" s="46">
        <v>126</v>
      </c>
      <c r="BJ69" s="46"/>
      <c r="BK69" s="46"/>
      <c r="BL69" s="46"/>
      <c r="BM69" s="46">
        <v>113</v>
      </c>
      <c r="BN69" s="46"/>
      <c r="BO69" s="46">
        <v>135</v>
      </c>
      <c r="BP69" s="46"/>
      <c r="BQ69" s="46">
        <v>131</v>
      </c>
      <c r="BR69" s="46"/>
      <c r="BS69" s="46">
        <v>110</v>
      </c>
      <c r="BT69" s="46"/>
      <c r="BU69" s="46">
        <v>125</v>
      </c>
      <c r="BV69" s="46"/>
      <c r="BW69" s="46">
        <v>130</v>
      </c>
      <c r="BX69" s="46"/>
      <c r="BY69" s="46">
        <v>117</v>
      </c>
      <c r="BZ69" s="46"/>
      <c r="CA69" s="46"/>
      <c r="CB69" s="46"/>
      <c r="CC69" s="46">
        <v>142</v>
      </c>
      <c r="CD69" s="46"/>
      <c r="CE69" s="46">
        <v>58</v>
      </c>
      <c r="CF69" s="46"/>
      <c r="CG69" s="46">
        <v>143</v>
      </c>
      <c r="CH69" s="46"/>
      <c r="CI69" s="46">
        <v>147</v>
      </c>
      <c r="CJ69" s="46"/>
      <c r="CK69" s="46">
        <v>96</v>
      </c>
      <c r="CL69" s="46"/>
      <c r="CM69" s="46">
        <v>116</v>
      </c>
      <c r="CN69" s="46"/>
      <c r="CO69" s="46">
        <v>118</v>
      </c>
      <c r="CP69" s="46"/>
    </row>
    <row r="70" spans="19:94" ht="20.100000000000001" customHeight="1" x14ac:dyDescent="0.25">
      <c r="S70" s="7">
        <v>1</v>
      </c>
      <c r="U70" s="46">
        <v>131</v>
      </c>
      <c r="V70" s="46"/>
      <c r="W70" s="46">
        <v>114</v>
      </c>
      <c r="X70" s="46"/>
      <c r="Y70" s="46">
        <v>153</v>
      </c>
      <c r="Z70" s="46"/>
      <c r="AA70" s="46"/>
      <c r="AB70" s="46"/>
      <c r="AC70" s="46">
        <v>156</v>
      </c>
      <c r="AD70" s="46"/>
      <c r="AE70" s="46">
        <v>135</v>
      </c>
      <c r="AF70" s="46"/>
      <c r="AG70" s="46">
        <v>133</v>
      </c>
      <c r="AH70" s="46"/>
      <c r="AI70" s="46">
        <v>143</v>
      </c>
      <c r="AJ70" s="46"/>
      <c r="AK70" s="46">
        <v>139</v>
      </c>
      <c r="AL70" s="46"/>
      <c r="AM70" s="46">
        <v>152</v>
      </c>
      <c r="AN70" s="46"/>
      <c r="AO70" s="46">
        <v>148</v>
      </c>
      <c r="AP70" s="46"/>
      <c r="AQ70" s="46"/>
      <c r="AR70" s="46"/>
      <c r="AS70" s="46">
        <v>99</v>
      </c>
      <c r="AT70" s="46"/>
      <c r="AU70" s="46">
        <v>95</v>
      </c>
      <c r="AV70" s="46"/>
      <c r="AW70" s="46">
        <v>94</v>
      </c>
      <c r="AX70" s="46"/>
      <c r="AY70" s="46">
        <v>93</v>
      </c>
      <c r="AZ70" s="46"/>
      <c r="BA70" s="46">
        <v>107</v>
      </c>
      <c r="BB70" s="46"/>
      <c r="BC70" s="46">
        <v>100</v>
      </c>
      <c r="BD70" s="46"/>
      <c r="BE70" s="46">
        <v>115</v>
      </c>
      <c r="BF70" s="46"/>
      <c r="BG70" s="46">
        <v>153</v>
      </c>
      <c r="BH70" s="46"/>
      <c r="BI70" s="46">
        <v>121</v>
      </c>
      <c r="BJ70" s="46"/>
      <c r="BK70" s="46"/>
      <c r="BL70" s="46"/>
      <c r="BM70" s="46">
        <v>108</v>
      </c>
      <c r="BN70" s="46"/>
      <c r="BO70" s="46">
        <v>126</v>
      </c>
      <c r="BP70" s="46"/>
      <c r="BQ70" s="46">
        <v>124</v>
      </c>
      <c r="BR70" s="46"/>
      <c r="BS70" s="46">
        <v>103</v>
      </c>
      <c r="BT70" s="46"/>
      <c r="BU70" s="46">
        <v>119</v>
      </c>
      <c r="BV70" s="46"/>
      <c r="BW70" s="46">
        <v>123</v>
      </c>
      <c r="BX70" s="46"/>
      <c r="BY70" s="46">
        <v>110</v>
      </c>
      <c r="BZ70" s="46"/>
      <c r="CA70" s="46"/>
      <c r="CB70" s="46"/>
      <c r="CC70" s="46">
        <v>139</v>
      </c>
      <c r="CD70" s="46"/>
      <c r="CE70" s="46">
        <v>49</v>
      </c>
      <c r="CF70" s="46"/>
      <c r="CG70" s="46">
        <v>140</v>
      </c>
      <c r="CH70" s="46"/>
      <c r="CI70" s="46">
        <v>144</v>
      </c>
      <c r="CJ70" s="46"/>
      <c r="CK70" s="46">
        <v>92</v>
      </c>
      <c r="CL70" s="46"/>
      <c r="CM70" s="46">
        <v>111</v>
      </c>
      <c r="CN70" s="46"/>
      <c r="CO70" s="46">
        <v>111</v>
      </c>
      <c r="CP70" s="46"/>
    </row>
    <row r="71" spans="19:94" ht="20.100000000000001" customHeight="1" x14ac:dyDescent="0.25">
      <c r="S71" s="7">
        <v>2</v>
      </c>
      <c r="U71" s="46">
        <v>124</v>
      </c>
      <c r="V71" s="46"/>
      <c r="W71" s="46">
        <v>105</v>
      </c>
      <c r="X71" s="46"/>
      <c r="Y71" s="46">
        <v>149</v>
      </c>
      <c r="Z71" s="46"/>
      <c r="AA71" s="46"/>
      <c r="AB71" s="46"/>
      <c r="AC71" s="46">
        <v>125</v>
      </c>
      <c r="AD71" s="46"/>
      <c r="AE71" s="46">
        <v>132</v>
      </c>
      <c r="AF71" s="46"/>
      <c r="AG71" s="46">
        <v>127</v>
      </c>
      <c r="AH71" s="46"/>
      <c r="AI71" s="46">
        <v>140</v>
      </c>
      <c r="AJ71" s="46"/>
      <c r="AK71" s="46">
        <v>136</v>
      </c>
      <c r="AL71" s="46"/>
      <c r="AM71" s="46">
        <v>148</v>
      </c>
      <c r="AN71" s="46"/>
      <c r="AO71" s="46">
        <v>144</v>
      </c>
      <c r="AP71" s="46"/>
      <c r="AQ71" s="46"/>
      <c r="AR71" s="46"/>
      <c r="AS71" s="83">
        <v>96</v>
      </c>
      <c r="AT71" s="83"/>
      <c r="AU71" s="46">
        <v>88</v>
      </c>
      <c r="AV71" s="46"/>
      <c r="AW71" s="46">
        <v>88</v>
      </c>
      <c r="AX71" s="46"/>
      <c r="AY71" s="46">
        <v>84</v>
      </c>
      <c r="AZ71" s="46"/>
      <c r="BA71" s="118">
        <v>103</v>
      </c>
      <c r="BB71" s="118"/>
      <c r="BC71" s="46">
        <v>94</v>
      </c>
      <c r="BD71" s="46"/>
      <c r="BE71" s="46">
        <v>110</v>
      </c>
      <c r="BF71" s="46"/>
      <c r="BG71" s="46">
        <v>148</v>
      </c>
      <c r="BH71" s="46"/>
      <c r="BI71" s="46">
        <v>114</v>
      </c>
      <c r="BJ71" s="46"/>
      <c r="BK71" s="46"/>
      <c r="BL71" s="46"/>
      <c r="BM71" s="46">
        <v>102</v>
      </c>
      <c r="BN71" s="46"/>
      <c r="BO71" s="46">
        <v>121</v>
      </c>
      <c r="BP71" s="46"/>
      <c r="BQ71" s="46">
        <v>118</v>
      </c>
      <c r="BR71" s="46"/>
      <c r="BS71" s="46">
        <v>97</v>
      </c>
      <c r="BT71" s="46"/>
      <c r="BU71" s="46">
        <v>112</v>
      </c>
      <c r="BV71" s="46"/>
      <c r="BW71" s="46">
        <v>116</v>
      </c>
      <c r="BX71" s="46"/>
      <c r="BY71" s="46">
        <v>104</v>
      </c>
      <c r="BZ71" s="46"/>
      <c r="CA71" s="46"/>
      <c r="CB71" s="46"/>
      <c r="CC71" s="46">
        <v>91</v>
      </c>
      <c r="CD71" s="46"/>
      <c r="CE71" s="46">
        <v>33</v>
      </c>
      <c r="CF71" s="46"/>
      <c r="CG71" s="46">
        <v>118</v>
      </c>
      <c r="CH71" s="46"/>
      <c r="CI71" s="46">
        <v>118</v>
      </c>
      <c r="CJ71" s="46"/>
      <c r="CK71" s="46">
        <v>73</v>
      </c>
      <c r="CL71" s="46"/>
      <c r="CM71" s="46"/>
      <c r="CN71" s="46"/>
      <c r="CO71" s="46"/>
      <c r="CP71" s="46"/>
    </row>
    <row r="72" spans="19:94" ht="20.100000000000001" customHeight="1" x14ac:dyDescent="0.25">
      <c r="S72" s="7">
        <v>3</v>
      </c>
      <c r="U72" s="46">
        <v>121</v>
      </c>
      <c r="V72" s="46"/>
      <c r="W72" s="46">
        <v>101</v>
      </c>
      <c r="X72" s="46"/>
      <c r="Y72" s="46">
        <v>142</v>
      </c>
      <c r="Z72" s="46"/>
      <c r="AA72" s="46"/>
      <c r="AB72" s="46"/>
      <c r="AC72" s="46">
        <v>119</v>
      </c>
      <c r="AD72" s="46"/>
      <c r="AE72" s="46">
        <v>129</v>
      </c>
      <c r="AF72" s="46"/>
      <c r="AG72" s="46">
        <v>123</v>
      </c>
      <c r="AH72" s="46"/>
      <c r="AI72" s="46">
        <v>136</v>
      </c>
      <c r="AJ72" s="46"/>
      <c r="AK72" s="46">
        <v>132</v>
      </c>
      <c r="AL72" s="46"/>
      <c r="AM72" s="46">
        <v>143</v>
      </c>
      <c r="AN72" s="46"/>
      <c r="AO72" s="46">
        <v>141</v>
      </c>
      <c r="AP72" s="46"/>
      <c r="AQ72" s="46"/>
      <c r="AR72" s="46"/>
      <c r="AS72" s="46">
        <v>91</v>
      </c>
      <c r="AT72" s="46"/>
      <c r="AU72" s="46">
        <v>85</v>
      </c>
      <c r="AV72" s="46"/>
      <c r="AW72" s="46">
        <v>85</v>
      </c>
      <c r="AX72" s="46"/>
      <c r="AY72" s="46">
        <v>84</v>
      </c>
      <c r="AZ72" s="46"/>
      <c r="BA72" s="46">
        <v>101</v>
      </c>
      <c r="BB72" s="46"/>
      <c r="BC72" s="46">
        <v>87</v>
      </c>
      <c r="BD72" s="46"/>
      <c r="BE72" s="46">
        <v>108</v>
      </c>
      <c r="BF72" s="46"/>
      <c r="BG72" s="46">
        <v>144</v>
      </c>
      <c r="BH72" s="46"/>
      <c r="BI72" s="46">
        <v>111</v>
      </c>
      <c r="BJ72" s="46"/>
      <c r="BK72" s="46"/>
      <c r="BL72" s="46"/>
      <c r="BM72" s="46">
        <v>99</v>
      </c>
      <c r="BN72" s="46"/>
      <c r="BO72" s="46">
        <v>118</v>
      </c>
      <c r="BP72" s="46"/>
      <c r="BQ72" s="46">
        <v>115</v>
      </c>
      <c r="BR72" s="46"/>
      <c r="BS72" s="46">
        <v>95</v>
      </c>
      <c r="BT72" s="46"/>
      <c r="BU72" s="46">
        <v>99</v>
      </c>
      <c r="BV72" s="46"/>
      <c r="BW72" s="46">
        <v>110</v>
      </c>
      <c r="BX72" s="46"/>
      <c r="BY72" s="46">
        <v>101</v>
      </c>
      <c r="BZ72" s="46"/>
      <c r="CA72" s="46"/>
      <c r="CB72" s="46"/>
      <c r="CC72" s="46">
        <v>86</v>
      </c>
      <c r="CD72" s="46"/>
      <c r="CE72" s="46">
        <v>30</v>
      </c>
      <c r="CF72" s="46"/>
      <c r="CG72" s="46">
        <v>108</v>
      </c>
      <c r="CH72" s="46"/>
      <c r="CI72" s="46">
        <v>109</v>
      </c>
      <c r="CJ72" s="46"/>
      <c r="CK72" s="46">
        <v>68</v>
      </c>
      <c r="CL72" s="46"/>
      <c r="CM72" s="46"/>
      <c r="CN72" s="46"/>
      <c r="CO72" s="46"/>
      <c r="CP72" s="46"/>
    </row>
    <row r="73" spans="19:94" ht="20.100000000000001" customHeight="1" x14ac:dyDescent="0.25">
      <c r="S73" s="7">
        <v>4</v>
      </c>
      <c r="U73" s="46">
        <v>115</v>
      </c>
      <c r="V73" s="46"/>
      <c r="W73" s="46">
        <v>95</v>
      </c>
      <c r="X73" s="46"/>
      <c r="Y73" s="46">
        <v>136</v>
      </c>
      <c r="Z73" s="46"/>
      <c r="AA73" s="46"/>
      <c r="AB73" s="46"/>
      <c r="AC73" s="46">
        <v>113</v>
      </c>
      <c r="AD73" s="46"/>
      <c r="AE73" s="46">
        <v>123</v>
      </c>
      <c r="AF73" s="46"/>
      <c r="AG73" s="46">
        <v>118</v>
      </c>
      <c r="AH73" s="46"/>
      <c r="AI73" s="46">
        <v>130</v>
      </c>
      <c r="AJ73" s="46"/>
      <c r="AK73" s="46">
        <v>126</v>
      </c>
      <c r="AL73" s="46"/>
      <c r="AM73" s="46">
        <v>138</v>
      </c>
      <c r="AN73" s="46"/>
      <c r="AO73" s="46">
        <v>136</v>
      </c>
      <c r="AP73" s="46"/>
      <c r="AQ73" s="46"/>
      <c r="AR73" s="46"/>
      <c r="AS73" s="46">
        <v>88</v>
      </c>
      <c r="AT73" s="46"/>
      <c r="AU73" s="46">
        <v>83</v>
      </c>
      <c r="AV73" s="46"/>
      <c r="AW73" s="46">
        <v>82</v>
      </c>
      <c r="AX73" s="46"/>
      <c r="AY73" s="46">
        <v>81</v>
      </c>
      <c r="AZ73" s="46"/>
      <c r="BA73" s="46">
        <v>97</v>
      </c>
      <c r="BB73" s="46"/>
      <c r="BC73" s="46">
        <v>87</v>
      </c>
      <c r="BD73" s="46"/>
      <c r="BE73" s="46">
        <v>103</v>
      </c>
      <c r="BF73" s="46"/>
      <c r="BG73" s="46">
        <v>139</v>
      </c>
      <c r="BH73" s="46"/>
      <c r="BI73" s="46">
        <v>106</v>
      </c>
      <c r="BJ73" s="46"/>
      <c r="BK73" s="46"/>
      <c r="BL73" s="46"/>
      <c r="BM73" s="46">
        <v>95</v>
      </c>
      <c r="BN73" s="46"/>
      <c r="BO73" s="46">
        <v>113</v>
      </c>
      <c r="BP73" s="46"/>
      <c r="BQ73" s="46">
        <v>109</v>
      </c>
      <c r="BR73" s="46"/>
      <c r="BS73" s="46">
        <v>90</v>
      </c>
      <c r="BT73" s="46"/>
      <c r="BU73" s="46">
        <v>96</v>
      </c>
      <c r="BV73" s="46"/>
      <c r="BW73" s="46">
        <v>105</v>
      </c>
      <c r="BX73" s="46"/>
      <c r="BY73" s="46">
        <v>99</v>
      </c>
      <c r="BZ73" s="46"/>
      <c r="CA73" s="46"/>
      <c r="CB73" s="46"/>
      <c r="CC73" s="46">
        <v>80</v>
      </c>
      <c r="CD73" s="46"/>
      <c r="CE73" s="46">
        <v>27</v>
      </c>
      <c r="CF73" s="46"/>
      <c r="CG73" s="46">
        <v>102</v>
      </c>
      <c r="CH73" s="46"/>
      <c r="CI73" s="46">
        <v>103</v>
      </c>
      <c r="CJ73" s="46"/>
      <c r="CK73" s="46">
        <v>62</v>
      </c>
      <c r="CL73" s="46"/>
      <c r="CM73" s="46"/>
      <c r="CN73" s="46"/>
      <c r="CO73" s="46"/>
      <c r="CP73" s="46"/>
    </row>
    <row r="74" spans="19:94" ht="20.100000000000001" customHeight="1" x14ac:dyDescent="0.25">
      <c r="S74" s="7">
        <v>5</v>
      </c>
      <c r="U74" s="46">
        <v>108</v>
      </c>
      <c r="V74" s="46"/>
      <c r="W74" s="46">
        <v>90</v>
      </c>
      <c r="X74" s="46"/>
      <c r="Y74" s="46">
        <v>126</v>
      </c>
      <c r="Z74" s="46"/>
      <c r="AA74" s="46"/>
      <c r="AB74" s="46"/>
      <c r="AC74" s="46">
        <v>112</v>
      </c>
      <c r="AD74" s="46"/>
      <c r="AE74" s="46">
        <v>120</v>
      </c>
      <c r="AF74" s="46"/>
      <c r="AG74" s="46">
        <v>106</v>
      </c>
      <c r="AH74" s="46"/>
      <c r="AI74" s="46">
        <v>124</v>
      </c>
      <c r="AJ74" s="46"/>
      <c r="AK74" s="46">
        <v>118</v>
      </c>
      <c r="AL74" s="46"/>
      <c r="AM74" s="46">
        <v>131</v>
      </c>
      <c r="AN74" s="46"/>
      <c r="AO74" s="46">
        <v>130</v>
      </c>
      <c r="AP74" s="46"/>
      <c r="AQ74" s="46"/>
      <c r="AR74" s="46"/>
      <c r="AS74" s="46">
        <v>66</v>
      </c>
      <c r="AT74" s="46"/>
      <c r="AU74" s="46">
        <v>77</v>
      </c>
      <c r="AV74" s="46"/>
      <c r="AW74" s="46">
        <v>77</v>
      </c>
      <c r="AX74" s="46"/>
      <c r="AY74" s="46">
        <v>76</v>
      </c>
      <c r="AZ74" s="46"/>
      <c r="BA74" s="46">
        <v>92</v>
      </c>
      <c r="BB74" s="46"/>
      <c r="BC74" s="46">
        <v>82</v>
      </c>
      <c r="BD74" s="46"/>
      <c r="BE74" s="46">
        <v>98</v>
      </c>
      <c r="BF74" s="46"/>
      <c r="BG74" s="46">
        <v>133</v>
      </c>
      <c r="BH74" s="46"/>
      <c r="BI74" s="46">
        <v>100</v>
      </c>
      <c r="BJ74" s="46"/>
      <c r="BK74" s="46"/>
      <c r="BL74" s="46"/>
      <c r="BM74" s="83">
        <v>85</v>
      </c>
      <c r="BN74" s="83"/>
      <c r="BO74" s="46">
        <v>106</v>
      </c>
      <c r="BP74" s="46"/>
      <c r="BQ74" s="46">
        <v>104</v>
      </c>
      <c r="BR74" s="46"/>
      <c r="BS74" s="46">
        <v>86</v>
      </c>
      <c r="BT74" s="46"/>
      <c r="BU74" s="46">
        <v>90</v>
      </c>
      <c r="BV74" s="46"/>
      <c r="BW74" s="46">
        <v>100</v>
      </c>
      <c r="BX74" s="46"/>
      <c r="BY74" s="46">
        <v>91</v>
      </c>
      <c r="BZ74" s="46"/>
      <c r="CA74" s="46"/>
      <c r="CB74" s="46"/>
      <c r="CC74" s="46">
        <v>75</v>
      </c>
      <c r="CD74" s="46"/>
      <c r="CE74" s="46">
        <v>24</v>
      </c>
      <c r="CF74" s="46"/>
      <c r="CG74" s="46">
        <v>96</v>
      </c>
      <c r="CH74" s="46"/>
      <c r="CI74" s="46">
        <v>97</v>
      </c>
      <c r="CJ74" s="46"/>
      <c r="CK74" s="46">
        <v>56</v>
      </c>
      <c r="CL74" s="46"/>
      <c r="CM74" s="46"/>
      <c r="CN74" s="46"/>
      <c r="CO74" s="46"/>
      <c r="CP74" s="46"/>
    </row>
    <row r="75" spans="19:94" ht="20.100000000000001" customHeight="1" x14ac:dyDescent="0.25">
      <c r="S75" s="7">
        <v>6</v>
      </c>
      <c r="U75" s="46">
        <v>101</v>
      </c>
      <c r="V75" s="46"/>
      <c r="W75" s="46">
        <v>84</v>
      </c>
      <c r="X75" s="46"/>
      <c r="Y75" s="46">
        <v>117</v>
      </c>
      <c r="Z75" s="46"/>
      <c r="AA75" s="46"/>
      <c r="AB75" s="46"/>
      <c r="AC75" s="46">
        <v>105</v>
      </c>
      <c r="AD75" s="46"/>
      <c r="AE75" s="46">
        <v>112</v>
      </c>
      <c r="AF75" s="46"/>
      <c r="AG75" s="46">
        <v>99</v>
      </c>
      <c r="AH75" s="46"/>
      <c r="AI75" s="46">
        <v>116</v>
      </c>
      <c r="AJ75" s="46"/>
      <c r="AK75" s="46">
        <v>113</v>
      </c>
      <c r="AL75" s="46"/>
      <c r="AM75" s="46">
        <v>124</v>
      </c>
      <c r="AN75" s="46"/>
      <c r="AO75" s="46">
        <v>123</v>
      </c>
      <c r="AP75" s="46"/>
      <c r="AQ75" s="46"/>
      <c r="AR75" s="46"/>
      <c r="AS75" s="46">
        <v>61</v>
      </c>
      <c r="AT75" s="46"/>
      <c r="AU75" s="46">
        <v>72</v>
      </c>
      <c r="AV75" s="46"/>
      <c r="AW75" s="46">
        <v>71</v>
      </c>
      <c r="AX75" s="46"/>
      <c r="AY75" s="46">
        <v>69</v>
      </c>
      <c r="AZ75" s="46"/>
      <c r="BA75" s="46">
        <v>86</v>
      </c>
      <c r="BB75" s="46"/>
      <c r="BC75" s="46">
        <v>78</v>
      </c>
      <c r="BD75" s="46"/>
      <c r="BE75" s="46">
        <v>92</v>
      </c>
      <c r="BF75" s="46"/>
      <c r="BG75" s="46">
        <v>126</v>
      </c>
      <c r="BH75" s="46"/>
      <c r="BI75" s="46">
        <v>94</v>
      </c>
      <c r="BJ75" s="46"/>
      <c r="BK75" s="46"/>
      <c r="BL75" s="46"/>
      <c r="BM75" s="46">
        <v>74</v>
      </c>
      <c r="BN75" s="46"/>
      <c r="BO75" s="46">
        <v>100</v>
      </c>
      <c r="BP75" s="46"/>
      <c r="BQ75" s="46">
        <v>98</v>
      </c>
      <c r="BR75" s="46"/>
      <c r="BS75" s="46">
        <v>81</v>
      </c>
      <c r="BT75" s="46"/>
      <c r="BU75" s="46">
        <v>84</v>
      </c>
      <c r="BV75" s="46"/>
      <c r="BW75" s="46">
        <v>94</v>
      </c>
      <c r="BX75" s="46"/>
      <c r="BY75" s="46">
        <v>85</v>
      </c>
      <c r="BZ75" s="46"/>
      <c r="CA75" s="46"/>
      <c r="CB75" s="46"/>
      <c r="CC75" s="46">
        <v>70</v>
      </c>
      <c r="CD75" s="46"/>
      <c r="CE75" s="46">
        <v>23</v>
      </c>
      <c r="CF75" s="46"/>
      <c r="CG75" s="46">
        <v>90</v>
      </c>
      <c r="CH75" s="46"/>
      <c r="CI75" s="46">
        <v>91</v>
      </c>
      <c r="CJ75" s="46"/>
      <c r="CK75" s="46">
        <v>52</v>
      </c>
      <c r="CL75" s="46"/>
      <c r="CM75" s="46"/>
      <c r="CN75" s="46"/>
      <c r="CO75" s="46"/>
      <c r="CP75" s="46"/>
    </row>
    <row r="76" spans="19:94" ht="20.100000000000001" customHeight="1" x14ac:dyDescent="0.25">
      <c r="S76" s="7">
        <v>7</v>
      </c>
      <c r="U76" s="46">
        <v>94</v>
      </c>
      <c r="V76" s="46"/>
      <c r="W76" s="46">
        <v>78</v>
      </c>
      <c r="X76" s="46"/>
      <c r="Y76" s="46">
        <v>107</v>
      </c>
      <c r="Z76" s="46"/>
      <c r="AA76" s="46"/>
      <c r="AB76" s="46"/>
      <c r="AC76" s="46">
        <v>98</v>
      </c>
      <c r="AD76" s="46"/>
      <c r="AE76" s="46">
        <v>105</v>
      </c>
      <c r="AF76" s="46"/>
      <c r="AG76" s="46">
        <v>90</v>
      </c>
      <c r="AH76" s="46"/>
      <c r="AI76" s="46">
        <v>109</v>
      </c>
      <c r="AJ76" s="46"/>
      <c r="AK76" s="46">
        <v>107</v>
      </c>
      <c r="AL76" s="46"/>
      <c r="AM76" s="46">
        <v>116</v>
      </c>
      <c r="AN76" s="46"/>
      <c r="AO76" s="46">
        <v>115</v>
      </c>
      <c r="AP76" s="46"/>
      <c r="AQ76" s="46"/>
      <c r="AR76" s="46"/>
      <c r="AS76" s="46"/>
      <c r="AT76" s="46"/>
      <c r="AU76" s="46">
        <v>66</v>
      </c>
      <c r="AV76" s="46"/>
      <c r="AW76" s="46">
        <v>66</v>
      </c>
      <c r="AX76" s="46"/>
      <c r="AY76" s="46">
        <v>62</v>
      </c>
      <c r="AZ76" s="46"/>
      <c r="BA76" s="46">
        <v>79</v>
      </c>
      <c r="BB76" s="46"/>
      <c r="BC76" s="46">
        <v>72</v>
      </c>
      <c r="BD76" s="46"/>
      <c r="BE76" s="46">
        <v>86</v>
      </c>
      <c r="BF76" s="46"/>
      <c r="BG76" s="46">
        <v>117</v>
      </c>
      <c r="BH76" s="46"/>
      <c r="BI76" s="46">
        <v>87</v>
      </c>
      <c r="BJ76" s="46"/>
      <c r="BK76" s="46"/>
      <c r="BL76" s="46"/>
      <c r="BM76" s="46">
        <v>59</v>
      </c>
      <c r="BN76" s="46"/>
      <c r="BO76" s="46">
        <v>92</v>
      </c>
      <c r="BP76" s="46"/>
      <c r="BQ76" s="46">
        <v>92</v>
      </c>
      <c r="BR76" s="46"/>
      <c r="BS76" s="46">
        <v>76</v>
      </c>
      <c r="BT76" s="46"/>
      <c r="BU76" s="46">
        <v>78</v>
      </c>
      <c r="BV76" s="46"/>
      <c r="BW76" s="46">
        <v>87</v>
      </c>
      <c r="BX76" s="46"/>
      <c r="BY76" s="46">
        <v>81</v>
      </c>
      <c r="BZ76" s="46"/>
      <c r="CA76" s="46"/>
      <c r="CB76" s="46"/>
      <c r="CC76" s="46">
        <v>65</v>
      </c>
      <c r="CD76" s="46"/>
      <c r="CE76" s="46">
        <v>21</v>
      </c>
      <c r="CF76" s="46"/>
      <c r="CG76" s="46">
        <v>84</v>
      </c>
      <c r="CH76" s="46"/>
      <c r="CI76" s="46">
        <v>88</v>
      </c>
      <c r="CJ76" s="46"/>
      <c r="CK76" s="46">
        <v>45</v>
      </c>
      <c r="CL76" s="46"/>
      <c r="CM76" s="46"/>
      <c r="CN76" s="46"/>
      <c r="CO76" s="46"/>
      <c r="CP76" s="46"/>
    </row>
    <row r="77" spans="19:94" ht="20.100000000000001" customHeight="1" x14ac:dyDescent="0.25">
      <c r="S77" s="7">
        <v>8</v>
      </c>
      <c r="U77" s="46">
        <v>89</v>
      </c>
      <c r="V77" s="46"/>
      <c r="W77" s="46">
        <v>74</v>
      </c>
      <c r="X77" s="46"/>
      <c r="Y77" s="46">
        <v>102</v>
      </c>
      <c r="Z77" s="46"/>
      <c r="AA77" s="46"/>
      <c r="AB77" s="46"/>
      <c r="AC77" s="46">
        <v>95</v>
      </c>
      <c r="AD77" s="46"/>
      <c r="AE77" s="46">
        <v>101</v>
      </c>
      <c r="AF77" s="46"/>
      <c r="AG77" s="46">
        <v>87</v>
      </c>
      <c r="AH77" s="46"/>
      <c r="AI77" s="46">
        <v>104</v>
      </c>
      <c r="AJ77" s="46"/>
      <c r="AK77" s="46">
        <v>103</v>
      </c>
      <c r="AL77" s="46"/>
      <c r="AM77" s="46">
        <v>113</v>
      </c>
      <c r="AN77" s="46"/>
      <c r="AO77" s="46">
        <v>111</v>
      </c>
      <c r="AP77" s="46"/>
      <c r="AQ77" s="46"/>
      <c r="AR77" s="46"/>
      <c r="AS77" s="46"/>
      <c r="AT77" s="46"/>
      <c r="AU77" s="46">
        <v>63</v>
      </c>
      <c r="AV77" s="46"/>
      <c r="AW77" s="46">
        <v>62</v>
      </c>
      <c r="AX77" s="46"/>
      <c r="AY77" s="46">
        <v>59</v>
      </c>
      <c r="AZ77" s="46"/>
      <c r="BA77" s="46">
        <v>76</v>
      </c>
      <c r="BB77" s="46"/>
      <c r="BC77" s="46">
        <v>69</v>
      </c>
      <c r="BD77" s="46"/>
      <c r="BE77" s="46">
        <v>82</v>
      </c>
      <c r="BF77" s="46"/>
      <c r="BG77" s="46">
        <v>113</v>
      </c>
      <c r="BH77" s="46"/>
      <c r="BI77" s="46">
        <v>83</v>
      </c>
      <c r="BJ77" s="46"/>
      <c r="BK77" s="46"/>
      <c r="BL77" s="46"/>
      <c r="BM77" s="46"/>
      <c r="BN77" s="46"/>
      <c r="BO77" s="46">
        <v>89</v>
      </c>
      <c r="BP77" s="46"/>
      <c r="BQ77" s="46">
        <v>88</v>
      </c>
      <c r="BR77" s="46"/>
      <c r="BS77" s="46">
        <v>73</v>
      </c>
      <c r="BT77" s="46"/>
      <c r="BU77" s="46">
        <v>76</v>
      </c>
      <c r="BV77" s="46"/>
      <c r="BW77" s="46">
        <v>84</v>
      </c>
      <c r="BX77" s="46"/>
      <c r="BY77" s="46">
        <v>78</v>
      </c>
      <c r="BZ77" s="46"/>
      <c r="CA77" s="46"/>
      <c r="CB77" s="46"/>
      <c r="CC77" s="46">
        <v>63</v>
      </c>
      <c r="CD77" s="46"/>
      <c r="CE77" s="46">
        <v>20</v>
      </c>
      <c r="CF77" s="46"/>
      <c r="CG77" s="46">
        <v>82</v>
      </c>
      <c r="CH77" s="46"/>
      <c r="CI77" s="46">
        <v>86</v>
      </c>
      <c r="CJ77" s="46"/>
      <c r="CK77" s="46">
        <v>38</v>
      </c>
      <c r="CL77" s="46"/>
      <c r="CM77" s="46"/>
      <c r="CN77" s="46"/>
      <c r="CO77" s="46"/>
      <c r="CP77" s="46"/>
    </row>
    <row r="78" spans="19:94" ht="20.100000000000001" customHeight="1" x14ac:dyDescent="0.25">
      <c r="S78" s="7">
        <v>9</v>
      </c>
      <c r="U78" s="46">
        <v>79</v>
      </c>
      <c r="V78" s="46"/>
      <c r="W78" s="46">
        <v>66</v>
      </c>
      <c r="X78" s="46"/>
      <c r="Y78" s="46">
        <v>90</v>
      </c>
      <c r="Z78" s="46"/>
      <c r="AA78" s="46"/>
      <c r="AB78" s="46"/>
      <c r="AC78" s="46">
        <v>86</v>
      </c>
      <c r="AD78" s="46"/>
      <c r="AE78" s="46">
        <v>91</v>
      </c>
      <c r="AF78" s="46"/>
      <c r="AG78" s="46">
        <v>78</v>
      </c>
      <c r="AH78" s="46"/>
      <c r="AI78" s="46">
        <v>93</v>
      </c>
      <c r="AJ78" s="46"/>
      <c r="AK78" s="46">
        <v>92</v>
      </c>
      <c r="AL78" s="46"/>
      <c r="AM78" s="46">
        <v>101</v>
      </c>
      <c r="AN78" s="46"/>
      <c r="AO78" s="46">
        <v>100</v>
      </c>
      <c r="AP78" s="46"/>
      <c r="AQ78" s="46"/>
      <c r="AR78" s="46"/>
      <c r="AS78" s="46"/>
      <c r="AT78" s="46"/>
      <c r="AU78" s="46">
        <v>55</v>
      </c>
      <c r="AV78" s="46"/>
      <c r="AW78" s="46">
        <v>54</v>
      </c>
      <c r="AX78" s="46"/>
      <c r="AY78" s="46">
        <v>50</v>
      </c>
      <c r="AZ78" s="46"/>
      <c r="BA78" s="46">
        <v>67</v>
      </c>
      <c r="BB78" s="46"/>
      <c r="BC78" s="46">
        <v>61</v>
      </c>
      <c r="BD78" s="46"/>
      <c r="BE78" s="46">
        <v>74</v>
      </c>
      <c r="BF78" s="46"/>
      <c r="BG78" s="46">
        <v>101</v>
      </c>
      <c r="BH78" s="46"/>
      <c r="BI78" s="46">
        <v>75</v>
      </c>
      <c r="BJ78" s="46"/>
      <c r="BK78" s="46"/>
      <c r="BL78" s="46"/>
      <c r="BM78" s="46"/>
      <c r="BN78" s="46"/>
      <c r="BO78" s="46">
        <v>80</v>
      </c>
      <c r="BP78" s="46"/>
      <c r="BQ78" s="46">
        <v>77</v>
      </c>
      <c r="BR78" s="46"/>
      <c r="BS78" s="46">
        <v>65</v>
      </c>
      <c r="BT78" s="46"/>
      <c r="BU78" s="46">
        <v>68</v>
      </c>
      <c r="BV78" s="46"/>
      <c r="BW78" s="46">
        <v>76</v>
      </c>
      <c r="BX78" s="46"/>
      <c r="BY78" s="46">
        <v>70</v>
      </c>
      <c r="BZ78" s="46"/>
      <c r="CA78" s="46"/>
      <c r="CB78" s="46"/>
      <c r="CC78" s="46">
        <v>53</v>
      </c>
      <c r="CD78" s="46"/>
      <c r="CE78" s="46">
        <v>16</v>
      </c>
      <c r="CF78" s="46"/>
      <c r="CG78" s="46">
        <v>70</v>
      </c>
      <c r="CH78" s="46"/>
      <c r="CI78" s="46">
        <v>72</v>
      </c>
      <c r="CJ78" s="46"/>
      <c r="CK78" s="46">
        <v>36</v>
      </c>
      <c r="CL78" s="46"/>
      <c r="CM78" s="46"/>
      <c r="CN78" s="46"/>
      <c r="CO78" s="46"/>
      <c r="CP78" s="46"/>
    </row>
    <row r="79" spans="19:94" ht="20.100000000000001" customHeight="1" x14ac:dyDescent="0.25">
      <c r="S79" s="7">
        <v>10</v>
      </c>
      <c r="U79" s="46">
        <v>74</v>
      </c>
      <c r="V79" s="46"/>
      <c r="W79" s="46">
        <v>61</v>
      </c>
      <c r="X79" s="46"/>
      <c r="Y79" s="46">
        <v>85</v>
      </c>
      <c r="Z79" s="46"/>
      <c r="AA79" s="46"/>
      <c r="AB79" s="46"/>
      <c r="AC79" s="46">
        <v>81</v>
      </c>
      <c r="AD79" s="46"/>
      <c r="AE79" s="46">
        <v>84</v>
      </c>
      <c r="AF79" s="46"/>
      <c r="AG79" s="46">
        <v>72</v>
      </c>
      <c r="AH79" s="46"/>
      <c r="AI79" s="46">
        <v>87</v>
      </c>
      <c r="AJ79" s="46"/>
      <c r="AK79" s="46">
        <v>87</v>
      </c>
      <c r="AL79" s="46"/>
      <c r="AM79" s="46">
        <v>94</v>
      </c>
      <c r="AN79" s="46"/>
      <c r="AO79" s="46">
        <v>94</v>
      </c>
      <c r="AP79" s="46"/>
      <c r="AQ79" s="46"/>
      <c r="AR79" s="46"/>
      <c r="AS79" s="46"/>
      <c r="AT79" s="46"/>
      <c r="AU79" s="46">
        <v>51</v>
      </c>
      <c r="AV79" s="46"/>
      <c r="AW79" s="46">
        <v>51</v>
      </c>
      <c r="AX79" s="46"/>
      <c r="AY79" s="46">
        <v>46</v>
      </c>
      <c r="AZ79" s="46"/>
      <c r="BA79" s="46">
        <v>61</v>
      </c>
      <c r="BB79" s="46"/>
      <c r="BC79" s="46">
        <v>58</v>
      </c>
      <c r="BD79" s="46"/>
      <c r="BE79" s="46">
        <v>63</v>
      </c>
      <c r="BF79" s="46"/>
      <c r="BG79" s="46">
        <v>96</v>
      </c>
      <c r="BH79" s="46"/>
      <c r="BI79" s="46">
        <v>69</v>
      </c>
      <c r="BJ79" s="46"/>
      <c r="BK79" s="46"/>
      <c r="BL79" s="46"/>
      <c r="BM79" s="46"/>
      <c r="BN79" s="46"/>
      <c r="BO79" s="46">
        <v>76</v>
      </c>
      <c r="BP79" s="46"/>
      <c r="BQ79" s="46">
        <v>73</v>
      </c>
      <c r="BR79" s="46"/>
      <c r="BS79" s="46">
        <v>62</v>
      </c>
      <c r="BT79" s="46"/>
      <c r="BU79" s="46">
        <v>65</v>
      </c>
      <c r="BV79" s="46"/>
      <c r="BW79" s="46">
        <v>70</v>
      </c>
      <c r="BX79" s="46"/>
      <c r="BY79" s="46">
        <v>67</v>
      </c>
      <c r="BZ79" s="46"/>
      <c r="CA79" s="46"/>
      <c r="CB79" s="46"/>
      <c r="CC79" s="46">
        <v>49</v>
      </c>
      <c r="CD79" s="46"/>
      <c r="CE79" s="46">
        <v>14</v>
      </c>
      <c r="CF79" s="46"/>
      <c r="CG79" s="46">
        <v>66</v>
      </c>
      <c r="CH79" s="46"/>
      <c r="CI79" s="46">
        <v>69</v>
      </c>
      <c r="CJ79" s="46"/>
      <c r="CK79" s="46">
        <v>32</v>
      </c>
      <c r="CL79" s="46"/>
      <c r="CM79" s="46"/>
      <c r="CN79" s="46"/>
      <c r="CO79" s="46"/>
      <c r="CP79" s="46"/>
    </row>
    <row r="80" spans="19:94" ht="20.100000000000001" customHeight="1" x14ac:dyDescent="0.25">
      <c r="S80" s="7">
        <v>11</v>
      </c>
      <c r="U80" s="46">
        <v>68</v>
      </c>
      <c r="V80" s="46"/>
      <c r="W80" s="46">
        <v>58</v>
      </c>
      <c r="X80" s="46"/>
      <c r="Y80" s="46">
        <v>78</v>
      </c>
      <c r="Z80" s="46"/>
      <c r="AA80" s="46"/>
      <c r="AB80" s="46"/>
      <c r="AC80" s="46">
        <v>77</v>
      </c>
      <c r="AD80" s="46"/>
      <c r="AE80" s="46">
        <v>80</v>
      </c>
      <c r="AF80" s="46"/>
      <c r="AG80" s="46">
        <v>70</v>
      </c>
      <c r="AH80" s="46"/>
      <c r="AI80" s="46">
        <v>82</v>
      </c>
      <c r="AJ80" s="46"/>
      <c r="AK80" s="46">
        <v>80</v>
      </c>
      <c r="AL80" s="46"/>
      <c r="AM80" s="46">
        <v>88</v>
      </c>
      <c r="AN80" s="46"/>
      <c r="AO80" s="46">
        <v>89</v>
      </c>
      <c r="AP80" s="46"/>
      <c r="AQ80" s="46"/>
      <c r="AR80" s="46"/>
      <c r="AS80" s="46"/>
      <c r="AT80" s="46"/>
      <c r="AU80" s="46">
        <v>48</v>
      </c>
      <c r="AV80" s="46"/>
      <c r="AW80" s="46">
        <v>47</v>
      </c>
      <c r="AX80" s="46"/>
      <c r="AY80" s="46">
        <v>44</v>
      </c>
      <c r="AZ80" s="46"/>
      <c r="BA80" s="46">
        <v>55</v>
      </c>
      <c r="BB80" s="46"/>
      <c r="BC80" s="46">
        <v>53</v>
      </c>
      <c r="BD80" s="46"/>
      <c r="BE80" s="46">
        <v>58</v>
      </c>
      <c r="BF80" s="46"/>
      <c r="BG80" s="46">
        <v>89</v>
      </c>
      <c r="BH80" s="46"/>
      <c r="BI80" s="46">
        <v>63</v>
      </c>
      <c r="BJ80" s="46"/>
      <c r="BK80" s="46"/>
      <c r="BL80" s="46"/>
      <c r="BM80" s="46"/>
      <c r="BN80" s="46"/>
      <c r="BO80" s="46">
        <v>69</v>
      </c>
      <c r="BP80" s="46"/>
      <c r="BQ80" s="46">
        <v>69</v>
      </c>
      <c r="BR80" s="46"/>
      <c r="BS80" s="46">
        <v>58</v>
      </c>
      <c r="BT80" s="46"/>
      <c r="BU80" s="46">
        <v>61</v>
      </c>
      <c r="BV80" s="46"/>
      <c r="BW80" s="46">
        <v>65</v>
      </c>
      <c r="BX80" s="46"/>
      <c r="BY80" s="46">
        <v>62</v>
      </c>
      <c r="BZ80" s="46"/>
      <c r="CA80" s="46"/>
      <c r="CB80" s="46"/>
      <c r="CC80" s="46">
        <v>47</v>
      </c>
      <c r="CD80" s="46"/>
      <c r="CE80" s="46">
        <v>14</v>
      </c>
      <c r="CF80" s="46"/>
      <c r="CG80" s="46">
        <v>63</v>
      </c>
      <c r="CH80" s="46"/>
      <c r="CI80" s="46">
        <v>67</v>
      </c>
      <c r="CJ80" s="46"/>
      <c r="CK80" s="46">
        <v>32</v>
      </c>
      <c r="CL80" s="46"/>
      <c r="CM80" s="46"/>
      <c r="CN80" s="46"/>
      <c r="CO80" s="46"/>
      <c r="CP80" s="46"/>
    </row>
    <row r="81" spans="19:94" ht="20.100000000000001" customHeight="1" x14ac:dyDescent="0.25">
      <c r="S81" s="7">
        <v>12</v>
      </c>
      <c r="U81" s="46">
        <v>63</v>
      </c>
      <c r="V81" s="46"/>
      <c r="W81" s="46">
        <v>55</v>
      </c>
      <c r="X81" s="46"/>
      <c r="Y81" s="46">
        <v>74</v>
      </c>
      <c r="Z81" s="46"/>
      <c r="AA81" s="46"/>
      <c r="AB81" s="46"/>
      <c r="AC81" s="46">
        <v>71</v>
      </c>
      <c r="AD81" s="46"/>
      <c r="AE81" s="46">
        <v>72</v>
      </c>
      <c r="AF81" s="46"/>
      <c r="AG81" s="46">
        <v>65</v>
      </c>
      <c r="AH81" s="46"/>
      <c r="AI81" s="46">
        <v>77</v>
      </c>
      <c r="AJ81" s="46"/>
      <c r="AK81" s="46">
        <v>71</v>
      </c>
      <c r="AL81" s="46"/>
      <c r="AM81" s="46">
        <v>82</v>
      </c>
      <c r="AN81" s="46"/>
      <c r="AO81" s="46">
        <v>83</v>
      </c>
      <c r="AP81" s="46"/>
      <c r="AQ81" s="46"/>
      <c r="AR81" s="46"/>
      <c r="AS81" s="46"/>
      <c r="AT81" s="46"/>
      <c r="AU81" s="46">
        <v>44</v>
      </c>
      <c r="AV81" s="46"/>
      <c r="AW81" s="46">
        <v>43</v>
      </c>
      <c r="AX81" s="46"/>
      <c r="AY81" s="46">
        <v>40</v>
      </c>
      <c r="AZ81" s="46"/>
      <c r="BA81" s="46">
        <v>51</v>
      </c>
      <c r="BB81" s="46"/>
      <c r="BC81" s="46">
        <v>49</v>
      </c>
      <c r="BD81" s="46"/>
      <c r="BE81" s="46">
        <v>53</v>
      </c>
      <c r="BF81" s="46"/>
      <c r="BG81" s="46">
        <v>81</v>
      </c>
      <c r="BH81" s="46"/>
      <c r="BI81" s="46">
        <v>57</v>
      </c>
      <c r="BJ81" s="46"/>
      <c r="BK81" s="46"/>
      <c r="BL81" s="46"/>
      <c r="BM81" s="46"/>
      <c r="BN81" s="46"/>
      <c r="BO81" s="46">
        <v>66</v>
      </c>
      <c r="BP81" s="46"/>
      <c r="BQ81" s="46">
        <v>64</v>
      </c>
      <c r="BR81" s="46"/>
      <c r="BS81" s="46">
        <v>54</v>
      </c>
      <c r="BT81" s="46"/>
      <c r="BU81" s="46">
        <v>56</v>
      </c>
      <c r="BV81" s="46"/>
      <c r="BW81" s="46">
        <v>58</v>
      </c>
      <c r="BX81" s="46"/>
      <c r="BY81" s="46">
        <v>59</v>
      </c>
      <c r="BZ81" s="46"/>
      <c r="CA81" s="46"/>
      <c r="CB81" s="46"/>
      <c r="CC81" s="46">
        <v>45</v>
      </c>
      <c r="CD81" s="46"/>
      <c r="CE81" s="46">
        <v>13</v>
      </c>
      <c r="CF81" s="46"/>
      <c r="CG81" s="46">
        <v>61</v>
      </c>
      <c r="CH81" s="46"/>
      <c r="CI81" s="46">
        <v>64</v>
      </c>
      <c r="CJ81" s="46"/>
      <c r="CK81" s="46">
        <v>31</v>
      </c>
      <c r="CL81" s="46"/>
      <c r="CM81" s="46"/>
      <c r="CN81" s="46"/>
      <c r="CO81" s="46"/>
      <c r="CP81" s="46"/>
    </row>
    <row r="82" spans="19:94" ht="20.100000000000001" customHeight="1" x14ac:dyDescent="0.25">
      <c r="S82" s="7">
        <v>13</v>
      </c>
      <c r="U82" s="46">
        <v>61</v>
      </c>
      <c r="V82" s="46"/>
      <c r="W82" s="46">
        <v>53</v>
      </c>
      <c r="X82" s="46"/>
      <c r="Y82" s="46">
        <v>72</v>
      </c>
      <c r="Z82" s="46"/>
      <c r="AA82" s="46"/>
      <c r="AB82" s="46"/>
      <c r="AC82" s="46">
        <v>68</v>
      </c>
      <c r="AD82" s="46"/>
      <c r="AE82" s="46">
        <v>69</v>
      </c>
      <c r="AF82" s="46"/>
      <c r="AG82" s="46">
        <v>63</v>
      </c>
      <c r="AH82" s="46"/>
      <c r="AI82" s="46">
        <v>74</v>
      </c>
      <c r="AJ82" s="46"/>
      <c r="AK82" s="46">
        <v>69</v>
      </c>
      <c r="AL82" s="46"/>
      <c r="AM82" s="46">
        <v>79</v>
      </c>
      <c r="AN82" s="46"/>
      <c r="AO82" s="46">
        <v>80</v>
      </c>
      <c r="AP82" s="46"/>
      <c r="AQ82" s="46"/>
      <c r="AR82" s="46"/>
      <c r="AS82" s="46"/>
      <c r="AT82" s="46"/>
      <c r="AU82" s="46">
        <v>42</v>
      </c>
      <c r="AV82" s="46"/>
      <c r="AW82" s="46">
        <v>41</v>
      </c>
      <c r="AX82" s="46"/>
      <c r="AY82" s="46">
        <v>39</v>
      </c>
      <c r="AZ82" s="46"/>
      <c r="BA82" s="46">
        <v>48</v>
      </c>
      <c r="BB82" s="46"/>
      <c r="BC82" s="46">
        <v>46</v>
      </c>
      <c r="BD82" s="46"/>
      <c r="BE82" s="46">
        <v>50</v>
      </c>
      <c r="BF82" s="46"/>
      <c r="BG82" s="46">
        <v>76</v>
      </c>
      <c r="BH82" s="46"/>
      <c r="BI82" s="46">
        <v>56</v>
      </c>
      <c r="BJ82" s="46"/>
      <c r="BK82" s="46"/>
      <c r="BL82" s="46"/>
      <c r="BM82" s="46"/>
      <c r="BN82" s="46"/>
      <c r="BO82" s="46">
        <v>64</v>
      </c>
      <c r="BP82" s="46"/>
      <c r="BQ82" s="46">
        <v>62</v>
      </c>
      <c r="BR82" s="46"/>
      <c r="BS82" s="46">
        <v>51</v>
      </c>
      <c r="BT82" s="46"/>
      <c r="BU82" s="46">
        <v>54</v>
      </c>
      <c r="BV82" s="46"/>
      <c r="BW82" s="46">
        <v>56</v>
      </c>
      <c r="BX82" s="46"/>
      <c r="BY82" s="46">
        <v>56</v>
      </c>
      <c r="BZ82" s="46"/>
      <c r="CA82" s="46"/>
      <c r="CB82" s="46"/>
      <c r="CC82" s="46">
        <v>45</v>
      </c>
      <c r="CD82" s="46"/>
      <c r="CE82" s="46">
        <v>12</v>
      </c>
      <c r="CF82" s="46"/>
      <c r="CG82" s="46">
        <v>60</v>
      </c>
      <c r="CH82" s="46"/>
      <c r="CI82" s="46">
        <v>64</v>
      </c>
      <c r="CJ82" s="46"/>
      <c r="CK82" s="46">
        <v>30</v>
      </c>
      <c r="CL82" s="46"/>
      <c r="CM82" s="46"/>
      <c r="CN82" s="46"/>
      <c r="CO82" s="46"/>
      <c r="CP82" s="46"/>
    </row>
    <row r="83" spans="19:94" ht="20.100000000000001" customHeight="1" x14ac:dyDescent="0.25">
      <c r="S83" s="7">
        <v>14</v>
      </c>
      <c r="U83" s="46">
        <v>60</v>
      </c>
      <c r="V83" s="46"/>
      <c r="W83" s="46">
        <v>51</v>
      </c>
      <c r="X83" s="46"/>
      <c r="Y83" s="46">
        <v>69</v>
      </c>
      <c r="Z83" s="46"/>
      <c r="AA83" s="46"/>
      <c r="AB83" s="46"/>
      <c r="AC83" s="46">
        <v>64</v>
      </c>
      <c r="AD83" s="46"/>
      <c r="AE83" s="46">
        <v>66</v>
      </c>
      <c r="AF83" s="46"/>
      <c r="AG83" s="46">
        <v>61</v>
      </c>
      <c r="AH83" s="46"/>
      <c r="AI83" s="46">
        <v>71</v>
      </c>
      <c r="AJ83" s="46"/>
      <c r="AK83" s="46">
        <v>67</v>
      </c>
      <c r="AL83" s="46"/>
      <c r="AM83" s="46">
        <v>75</v>
      </c>
      <c r="AN83" s="46"/>
      <c r="AO83" s="46">
        <v>77</v>
      </c>
      <c r="AP83" s="46"/>
      <c r="AQ83" s="46"/>
      <c r="AR83" s="46"/>
      <c r="AS83" s="46"/>
      <c r="AT83" s="46"/>
      <c r="AU83" s="46">
        <v>40</v>
      </c>
      <c r="AV83" s="46"/>
      <c r="AW83" s="46">
        <v>39</v>
      </c>
      <c r="AX83" s="46"/>
      <c r="AY83" s="46">
        <v>37</v>
      </c>
      <c r="AZ83" s="46"/>
      <c r="BA83" s="46">
        <v>46</v>
      </c>
      <c r="BB83" s="46"/>
      <c r="BC83" s="46">
        <v>44</v>
      </c>
      <c r="BD83" s="46"/>
      <c r="BE83" s="46">
        <v>48</v>
      </c>
      <c r="BF83" s="46"/>
      <c r="BG83" s="46">
        <v>73</v>
      </c>
      <c r="BH83" s="46"/>
      <c r="BI83" s="46">
        <v>52</v>
      </c>
      <c r="BJ83" s="46"/>
      <c r="BK83" s="46"/>
      <c r="BL83" s="46"/>
      <c r="BM83" s="46"/>
      <c r="BN83" s="46"/>
      <c r="BO83" s="46">
        <v>61</v>
      </c>
      <c r="BP83" s="46"/>
      <c r="BQ83" s="46">
        <v>58</v>
      </c>
      <c r="BR83" s="46"/>
      <c r="BS83" s="46">
        <v>49</v>
      </c>
      <c r="BT83" s="46"/>
      <c r="BU83" s="46">
        <v>52</v>
      </c>
      <c r="BV83" s="46"/>
      <c r="BW83" s="46">
        <v>53</v>
      </c>
      <c r="BX83" s="46"/>
      <c r="BY83" s="46">
        <v>53</v>
      </c>
      <c r="BZ83" s="46"/>
      <c r="CA83" s="46"/>
      <c r="CB83" s="46"/>
      <c r="CC83" s="46">
        <v>43</v>
      </c>
      <c r="CD83" s="46"/>
      <c r="CE83" s="46">
        <v>12</v>
      </c>
      <c r="CF83" s="46"/>
      <c r="CG83" s="46">
        <v>58</v>
      </c>
      <c r="CH83" s="46"/>
      <c r="CI83" s="46">
        <v>62</v>
      </c>
      <c r="CJ83" s="46"/>
      <c r="CK83" s="46">
        <v>30</v>
      </c>
      <c r="CL83" s="46"/>
      <c r="CM83" s="46"/>
      <c r="CN83" s="46"/>
      <c r="CO83" s="46"/>
      <c r="CP83" s="46"/>
    </row>
    <row r="84" spans="19:94" ht="20.100000000000001" customHeight="1" x14ac:dyDescent="0.25">
      <c r="S84" s="7">
        <v>15</v>
      </c>
      <c r="U84" s="46">
        <v>58</v>
      </c>
      <c r="V84" s="46"/>
      <c r="W84" s="46">
        <v>50</v>
      </c>
      <c r="X84" s="46"/>
      <c r="Y84" s="46">
        <v>65</v>
      </c>
      <c r="Z84" s="46"/>
      <c r="AA84" s="46"/>
      <c r="AB84" s="46"/>
      <c r="AC84" s="46">
        <v>62</v>
      </c>
      <c r="AD84" s="46"/>
      <c r="AE84" s="46">
        <v>63</v>
      </c>
      <c r="AF84" s="46"/>
      <c r="AG84" s="46">
        <v>59</v>
      </c>
      <c r="AH84" s="46"/>
      <c r="AI84" s="46">
        <v>69</v>
      </c>
      <c r="AJ84" s="46"/>
      <c r="AK84" s="46">
        <v>65</v>
      </c>
      <c r="AL84" s="46"/>
      <c r="AM84" s="46">
        <v>73</v>
      </c>
      <c r="AN84" s="46"/>
      <c r="AO84" s="46">
        <v>74</v>
      </c>
      <c r="AP84" s="46"/>
      <c r="AQ84" s="46"/>
      <c r="AR84" s="46"/>
      <c r="AS84" s="46"/>
      <c r="AT84" s="46"/>
      <c r="AU84" s="46">
        <v>39</v>
      </c>
      <c r="AV84" s="46"/>
      <c r="AW84" s="46">
        <v>37</v>
      </c>
      <c r="AX84" s="46"/>
      <c r="AY84" s="46">
        <v>36</v>
      </c>
      <c r="AZ84" s="46"/>
      <c r="BA84" s="46">
        <v>45</v>
      </c>
      <c r="BB84" s="46"/>
      <c r="BC84" s="46">
        <v>43</v>
      </c>
      <c r="BD84" s="46"/>
      <c r="BE84" s="46">
        <v>47</v>
      </c>
      <c r="BF84" s="46"/>
      <c r="BG84" s="46">
        <v>71</v>
      </c>
      <c r="BH84" s="46"/>
      <c r="BI84" s="46">
        <v>50</v>
      </c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</row>
    <row r="85" spans="19:94" ht="20.100000000000001" customHeight="1" x14ac:dyDescent="0.25">
      <c r="S85" s="7">
        <v>16</v>
      </c>
      <c r="U85" s="46">
        <v>57</v>
      </c>
      <c r="V85" s="46"/>
      <c r="W85" s="46">
        <v>49</v>
      </c>
      <c r="X85" s="46"/>
      <c r="Y85" s="46">
        <v>62</v>
      </c>
      <c r="Z85" s="46"/>
      <c r="AA85" s="46"/>
      <c r="AB85" s="46"/>
      <c r="AC85" s="46">
        <v>61</v>
      </c>
      <c r="AD85" s="46"/>
      <c r="AE85" s="46">
        <v>61</v>
      </c>
      <c r="AF85" s="46"/>
      <c r="AG85" s="46">
        <v>57</v>
      </c>
      <c r="AH85" s="46"/>
      <c r="AI85" s="46">
        <v>67</v>
      </c>
      <c r="AJ85" s="46"/>
      <c r="AK85" s="46">
        <v>63</v>
      </c>
      <c r="AL85" s="46"/>
      <c r="AM85" s="46">
        <v>72</v>
      </c>
      <c r="AN85" s="46"/>
      <c r="AO85" s="46">
        <v>72</v>
      </c>
      <c r="AP85" s="46"/>
      <c r="AQ85" s="46"/>
      <c r="AR85" s="46"/>
      <c r="AS85" s="46"/>
      <c r="AT85" s="46"/>
      <c r="AU85" s="46">
        <v>38</v>
      </c>
      <c r="AV85" s="46"/>
      <c r="AW85" s="46">
        <v>36</v>
      </c>
      <c r="AX85" s="46"/>
      <c r="AY85" s="46">
        <v>35</v>
      </c>
      <c r="AZ85" s="46"/>
      <c r="BA85" s="46">
        <v>44</v>
      </c>
      <c r="BB85" s="46"/>
      <c r="BC85" s="46">
        <v>42</v>
      </c>
      <c r="BD85" s="46"/>
      <c r="BE85" s="46">
        <v>46</v>
      </c>
      <c r="BF85" s="46"/>
      <c r="BG85" s="46">
        <v>69</v>
      </c>
      <c r="BH85" s="46"/>
      <c r="BI85" s="46">
        <v>49</v>
      </c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</row>
  </sheetData>
  <mergeCells count="1558">
    <mergeCell ref="BK85:BL85"/>
    <mergeCell ref="BM85:BN85"/>
    <mergeCell ref="AW85:AX85"/>
    <mergeCell ref="AY85:AZ85"/>
    <mergeCell ref="BA85:BB85"/>
    <mergeCell ref="AE85:AF85"/>
    <mergeCell ref="AG85:AH85"/>
    <mergeCell ref="AI85:AJ85"/>
    <mergeCell ref="AK85:AL85"/>
    <mergeCell ref="AM85:AN85"/>
    <mergeCell ref="AO85:AP85"/>
    <mergeCell ref="CG84:CH84"/>
    <mergeCell ref="CI84:CJ84"/>
    <mergeCell ref="CK84:CL84"/>
    <mergeCell ref="CM84:CN84"/>
    <mergeCell ref="CO84:CP84"/>
    <mergeCell ref="CM85:CN85"/>
    <mergeCell ref="CO85:CP85"/>
    <mergeCell ref="CA85:CB85"/>
    <mergeCell ref="CC85:CD85"/>
    <mergeCell ref="CE85:CF85"/>
    <mergeCell ref="CG85:CH85"/>
    <mergeCell ref="CI85:CJ85"/>
    <mergeCell ref="CK85:CL85"/>
    <mergeCell ref="BO85:BP85"/>
    <mergeCell ref="BQ85:BR85"/>
    <mergeCell ref="BS85:BT85"/>
    <mergeCell ref="BU85:BV85"/>
    <mergeCell ref="BW85:BX85"/>
    <mergeCell ref="BY85:BZ85"/>
    <mergeCell ref="BC85:BD85"/>
    <mergeCell ref="BE85:BF85"/>
    <mergeCell ref="BG85:BH85"/>
    <mergeCell ref="BI85:BJ85"/>
    <mergeCell ref="U85:V85"/>
    <mergeCell ref="W85:X85"/>
    <mergeCell ref="Y85:Z85"/>
    <mergeCell ref="AA85:AB85"/>
    <mergeCell ref="AC85:AD85"/>
    <mergeCell ref="BU84:BV84"/>
    <mergeCell ref="BW84:BX84"/>
    <mergeCell ref="BY84:BZ84"/>
    <mergeCell ref="CA84:CB84"/>
    <mergeCell ref="CC84:CD84"/>
    <mergeCell ref="CE84:CF84"/>
    <mergeCell ref="BI84:BJ84"/>
    <mergeCell ref="BK84:BL84"/>
    <mergeCell ref="BM84:BN84"/>
    <mergeCell ref="BO84:BP84"/>
    <mergeCell ref="BQ84:BR84"/>
    <mergeCell ref="BS84:BT84"/>
    <mergeCell ref="AW84:AX84"/>
    <mergeCell ref="AY84:AZ84"/>
    <mergeCell ref="BA84:BB84"/>
    <mergeCell ref="BC84:BD84"/>
    <mergeCell ref="BE84:BF84"/>
    <mergeCell ref="BG84:BH84"/>
    <mergeCell ref="AK84:AL84"/>
    <mergeCell ref="AM84:AN84"/>
    <mergeCell ref="AO84:AP84"/>
    <mergeCell ref="AQ84:AR84"/>
    <mergeCell ref="AS84:AT84"/>
    <mergeCell ref="AU84:AV84"/>
    <mergeCell ref="AQ85:AR85"/>
    <mergeCell ref="AS85:AT85"/>
    <mergeCell ref="AU85:AV85"/>
    <mergeCell ref="CM83:CN83"/>
    <mergeCell ref="CO83:CP83"/>
    <mergeCell ref="U84:V84"/>
    <mergeCell ref="W84:X84"/>
    <mergeCell ref="Y84:Z84"/>
    <mergeCell ref="AA84:AB84"/>
    <mergeCell ref="AC84:AD84"/>
    <mergeCell ref="AE84:AF84"/>
    <mergeCell ref="AG84:AH84"/>
    <mergeCell ref="AI84:AJ84"/>
    <mergeCell ref="CA83:CB83"/>
    <mergeCell ref="CC83:CD83"/>
    <mergeCell ref="CE83:CF83"/>
    <mergeCell ref="CG83:CH83"/>
    <mergeCell ref="CI83:CJ83"/>
    <mergeCell ref="CK83:CL83"/>
    <mergeCell ref="BO83:BP83"/>
    <mergeCell ref="BQ83:BR83"/>
    <mergeCell ref="BS83:BT83"/>
    <mergeCell ref="BU83:BV83"/>
    <mergeCell ref="BW83:BX83"/>
    <mergeCell ref="BY83:BZ83"/>
    <mergeCell ref="BC83:BD83"/>
    <mergeCell ref="BE83:BF83"/>
    <mergeCell ref="BG83:BH83"/>
    <mergeCell ref="BI83:BJ83"/>
    <mergeCell ref="BK83:BL83"/>
    <mergeCell ref="BM83:BN83"/>
    <mergeCell ref="AQ83:AR83"/>
    <mergeCell ref="AS83:AT83"/>
    <mergeCell ref="AU83:AV83"/>
    <mergeCell ref="AW83:AX83"/>
    <mergeCell ref="AY83:AZ83"/>
    <mergeCell ref="BA83:BB83"/>
    <mergeCell ref="AE83:AF83"/>
    <mergeCell ref="AG83:AH83"/>
    <mergeCell ref="AI83:AJ83"/>
    <mergeCell ref="AK83:AL83"/>
    <mergeCell ref="AM83:AN83"/>
    <mergeCell ref="AO83:AP83"/>
    <mergeCell ref="CG82:CH82"/>
    <mergeCell ref="CI82:CJ82"/>
    <mergeCell ref="CK82:CL82"/>
    <mergeCell ref="CM82:CN82"/>
    <mergeCell ref="CO82:CP82"/>
    <mergeCell ref="U83:V83"/>
    <mergeCell ref="W83:X83"/>
    <mergeCell ref="Y83:Z83"/>
    <mergeCell ref="AA83:AB83"/>
    <mergeCell ref="AC83:AD83"/>
    <mergeCell ref="BU82:BV82"/>
    <mergeCell ref="BW82:BX82"/>
    <mergeCell ref="BY82:BZ82"/>
    <mergeCell ref="CA82:CB82"/>
    <mergeCell ref="CC82:CD82"/>
    <mergeCell ref="CE82:CF82"/>
    <mergeCell ref="BI82:BJ82"/>
    <mergeCell ref="BK82:BL82"/>
    <mergeCell ref="BM82:BN82"/>
    <mergeCell ref="BO82:BP82"/>
    <mergeCell ref="BQ82:BR82"/>
    <mergeCell ref="BS82:BT82"/>
    <mergeCell ref="AW82:AX82"/>
    <mergeCell ref="AY82:AZ82"/>
    <mergeCell ref="BA82:BB82"/>
    <mergeCell ref="BC82:BD82"/>
    <mergeCell ref="BE82:BF82"/>
    <mergeCell ref="BG82:BH82"/>
    <mergeCell ref="AK82:AL82"/>
    <mergeCell ref="AM82:AN82"/>
    <mergeCell ref="AO82:AP82"/>
    <mergeCell ref="AQ82:AR82"/>
    <mergeCell ref="AS82:AT82"/>
    <mergeCell ref="AU82:AV82"/>
    <mergeCell ref="CM81:CN81"/>
    <mergeCell ref="CO81:CP81"/>
    <mergeCell ref="U82:V82"/>
    <mergeCell ref="W82:X82"/>
    <mergeCell ref="Y82:Z82"/>
    <mergeCell ref="AA82:AB82"/>
    <mergeCell ref="AC82:AD82"/>
    <mergeCell ref="AE82:AF82"/>
    <mergeCell ref="AG82:AH82"/>
    <mergeCell ref="AI82:AJ82"/>
    <mergeCell ref="CA81:CB81"/>
    <mergeCell ref="CC81:CD81"/>
    <mergeCell ref="CE81:CF81"/>
    <mergeCell ref="CG81:CH81"/>
    <mergeCell ref="CI81:CJ81"/>
    <mergeCell ref="CK81:CL81"/>
    <mergeCell ref="BO81:BP81"/>
    <mergeCell ref="BQ81:BR81"/>
    <mergeCell ref="BS81:BT81"/>
    <mergeCell ref="BU81:BV81"/>
    <mergeCell ref="BW81:BX81"/>
    <mergeCell ref="BY81:BZ81"/>
    <mergeCell ref="BC81:BD81"/>
    <mergeCell ref="BE81:BF81"/>
    <mergeCell ref="BG81:BH81"/>
    <mergeCell ref="BI81:BJ81"/>
    <mergeCell ref="BK81:BL81"/>
    <mergeCell ref="BM81:BN81"/>
    <mergeCell ref="AQ81:AR81"/>
    <mergeCell ref="AS81:AT81"/>
    <mergeCell ref="AU81:AV81"/>
    <mergeCell ref="AW81:AX81"/>
    <mergeCell ref="AY81:AZ81"/>
    <mergeCell ref="BA81:BB81"/>
    <mergeCell ref="AE81:AF81"/>
    <mergeCell ref="AG81:AH81"/>
    <mergeCell ref="AI81:AJ81"/>
    <mergeCell ref="AK81:AL81"/>
    <mergeCell ref="AM81:AN81"/>
    <mergeCell ref="AO81:AP81"/>
    <mergeCell ref="CG80:CH80"/>
    <mergeCell ref="CI80:CJ80"/>
    <mergeCell ref="CK80:CL80"/>
    <mergeCell ref="CM80:CN80"/>
    <mergeCell ref="CO80:CP80"/>
    <mergeCell ref="U81:V81"/>
    <mergeCell ref="W81:X81"/>
    <mergeCell ref="Y81:Z81"/>
    <mergeCell ref="AA81:AB81"/>
    <mergeCell ref="AC81:AD81"/>
    <mergeCell ref="BU80:BV80"/>
    <mergeCell ref="BW80:BX80"/>
    <mergeCell ref="BY80:BZ80"/>
    <mergeCell ref="CA80:CB80"/>
    <mergeCell ref="CC80:CD80"/>
    <mergeCell ref="CE80:CF80"/>
    <mergeCell ref="BI80:BJ80"/>
    <mergeCell ref="BK80:BL80"/>
    <mergeCell ref="BM80:BN80"/>
    <mergeCell ref="BO80:BP80"/>
    <mergeCell ref="BQ80:BR80"/>
    <mergeCell ref="BS80:BT80"/>
    <mergeCell ref="AW80:AX80"/>
    <mergeCell ref="AY80:AZ80"/>
    <mergeCell ref="BA80:BB80"/>
    <mergeCell ref="BC80:BD80"/>
    <mergeCell ref="BE80:BF80"/>
    <mergeCell ref="BG80:BH80"/>
    <mergeCell ref="AK80:AL80"/>
    <mergeCell ref="AM80:AN80"/>
    <mergeCell ref="AO80:AP80"/>
    <mergeCell ref="AQ80:AR80"/>
    <mergeCell ref="AS80:AT80"/>
    <mergeCell ref="AU80:AV80"/>
    <mergeCell ref="CM79:CN79"/>
    <mergeCell ref="CO79:CP79"/>
    <mergeCell ref="U80:V80"/>
    <mergeCell ref="W80:X80"/>
    <mergeCell ref="Y80:Z80"/>
    <mergeCell ref="AA80:AB80"/>
    <mergeCell ref="AC80:AD80"/>
    <mergeCell ref="AE80:AF80"/>
    <mergeCell ref="AG80:AH80"/>
    <mergeCell ref="AI80:AJ80"/>
    <mergeCell ref="CA79:CB79"/>
    <mergeCell ref="CC79:CD79"/>
    <mergeCell ref="CE79:CF79"/>
    <mergeCell ref="CG79:CH79"/>
    <mergeCell ref="CI79:CJ79"/>
    <mergeCell ref="CK79:CL79"/>
    <mergeCell ref="BO79:BP79"/>
    <mergeCell ref="BQ79:BR79"/>
    <mergeCell ref="BS79:BT79"/>
    <mergeCell ref="BU79:BV79"/>
    <mergeCell ref="BW79:BX79"/>
    <mergeCell ref="BY79:BZ79"/>
    <mergeCell ref="BC79:BD79"/>
    <mergeCell ref="BE79:BF79"/>
    <mergeCell ref="BG79:BH79"/>
    <mergeCell ref="BI79:BJ79"/>
    <mergeCell ref="BK79:BL79"/>
    <mergeCell ref="BM79:BN79"/>
    <mergeCell ref="AQ79:AR79"/>
    <mergeCell ref="AS79:AT79"/>
    <mergeCell ref="AU79:AV79"/>
    <mergeCell ref="AW79:AX79"/>
    <mergeCell ref="AY79:AZ79"/>
    <mergeCell ref="BA79:BB79"/>
    <mergeCell ref="AE79:AF79"/>
    <mergeCell ref="AG79:AH79"/>
    <mergeCell ref="AI79:AJ79"/>
    <mergeCell ref="AK79:AL79"/>
    <mergeCell ref="AM79:AN79"/>
    <mergeCell ref="AO79:AP79"/>
    <mergeCell ref="CG78:CH78"/>
    <mergeCell ref="CI78:CJ78"/>
    <mergeCell ref="CK78:CL78"/>
    <mergeCell ref="CM78:CN78"/>
    <mergeCell ref="CO78:CP78"/>
    <mergeCell ref="U79:V79"/>
    <mergeCell ref="W79:X79"/>
    <mergeCell ref="Y79:Z79"/>
    <mergeCell ref="AA79:AB79"/>
    <mergeCell ref="AC79:AD79"/>
    <mergeCell ref="BU78:BV78"/>
    <mergeCell ref="BW78:BX78"/>
    <mergeCell ref="BY78:BZ78"/>
    <mergeCell ref="CA78:CB78"/>
    <mergeCell ref="CC78:CD78"/>
    <mergeCell ref="CE78:CF78"/>
    <mergeCell ref="BI78:BJ78"/>
    <mergeCell ref="BK78:BL78"/>
    <mergeCell ref="BM78:BN78"/>
    <mergeCell ref="BO78:BP78"/>
    <mergeCell ref="BQ78:BR78"/>
    <mergeCell ref="BS78:BT78"/>
    <mergeCell ref="AW78:AX78"/>
    <mergeCell ref="AY78:AZ78"/>
    <mergeCell ref="BA78:BB78"/>
    <mergeCell ref="BC78:BD78"/>
    <mergeCell ref="BE78:BF78"/>
    <mergeCell ref="BG78:BH78"/>
    <mergeCell ref="AK78:AL78"/>
    <mergeCell ref="AM78:AN78"/>
    <mergeCell ref="AO78:AP78"/>
    <mergeCell ref="AQ78:AR78"/>
    <mergeCell ref="AS78:AT78"/>
    <mergeCell ref="AU78:AV78"/>
    <mergeCell ref="CM77:CN77"/>
    <mergeCell ref="CO77:CP77"/>
    <mergeCell ref="U78:V78"/>
    <mergeCell ref="W78:X78"/>
    <mergeCell ref="Y78:Z78"/>
    <mergeCell ref="AA78:AB78"/>
    <mergeCell ref="AC78:AD78"/>
    <mergeCell ref="AE78:AF78"/>
    <mergeCell ref="AG78:AH78"/>
    <mergeCell ref="AI78:AJ78"/>
    <mergeCell ref="CA77:CB77"/>
    <mergeCell ref="CC77:CD77"/>
    <mergeCell ref="CE77:CF77"/>
    <mergeCell ref="CG77:CH77"/>
    <mergeCell ref="CI77:CJ77"/>
    <mergeCell ref="CK77:CL77"/>
    <mergeCell ref="BO77:BP77"/>
    <mergeCell ref="BQ77:BR77"/>
    <mergeCell ref="BS77:BT77"/>
    <mergeCell ref="BU77:BV77"/>
    <mergeCell ref="BW77:BX77"/>
    <mergeCell ref="BY77:BZ77"/>
    <mergeCell ref="BC77:BD77"/>
    <mergeCell ref="BE77:BF77"/>
    <mergeCell ref="BG77:BH77"/>
    <mergeCell ref="BI77:BJ77"/>
    <mergeCell ref="BK77:BL77"/>
    <mergeCell ref="BM77:BN77"/>
    <mergeCell ref="AQ77:AR77"/>
    <mergeCell ref="AS77:AT77"/>
    <mergeCell ref="AU77:AV77"/>
    <mergeCell ref="AW77:AX77"/>
    <mergeCell ref="AY77:AZ77"/>
    <mergeCell ref="BA77:BB77"/>
    <mergeCell ref="AE77:AF77"/>
    <mergeCell ref="AG77:AH77"/>
    <mergeCell ref="AI77:AJ77"/>
    <mergeCell ref="AK77:AL77"/>
    <mergeCell ref="AM77:AN77"/>
    <mergeCell ref="AO77:AP77"/>
    <mergeCell ref="CG76:CH76"/>
    <mergeCell ref="CI76:CJ76"/>
    <mergeCell ref="CK76:CL76"/>
    <mergeCell ref="CM76:CN76"/>
    <mergeCell ref="CO76:CP76"/>
    <mergeCell ref="U77:V77"/>
    <mergeCell ref="W77:X77"/>
    <mergeCell ref="Y77:Z77"/>
    <mergeCell ref="AA77:AB77"/>
    <mergeCell ref="AC77:AD77"/>
    <mergeCell ref="BU76:BV76"/>
    <mergeCell ref="BW76:BX76"/>
    <mergeCell ref="BY76:BZ76"/>
    <mergeCell ref="CA76:CB76"/>
    <mergeCell ref="CC76:CD76"/>
    <mergeCell ref="CE76:CF76"/>
    <mergeCell ref="BI76:BJ76"/>
    <mergeCell ref="BK76:BL76"/>
    <mergeCell ref="BM76:BN76"/>
    <mergeCell ref="BO76:BP76"/>
    <mergeCell ref="BQ76:BR76"/>
    <mergeCell ref="BS76:BT76"/>
    <mergeCell ref="AW76:AX76"/>
    <mergeCell ref="AY76:AZ76"/>
    <mergeCell ref="BA76:BB76"/>
    <mergeCell ref="BC76:BD76"/>
    <mergeCell ref="BE76:BF76"/>
    <mergeCell ref="BG76:BH76"/>
    <mergeCell ref="AK76:AL76"/>
    <mergeCell ref="AM76:AN76"/>
    <mergeCell ref="AO76:AP76"/>
    <mergeCell ref="AQ76:AR76"/>
    <mergeCell ref="AS76:AT76"/>
    <mergeCell ref="AU76:AV76"/>
    <mergeCell ref="CM75:CN75"/>
    <mergeCell ref="CO75:CP75"/>
    <mergeCell ref="U76:V76"/>
    <mergeCell ref="W76:X76"/>
    <mergeCell ref="Y76:Z76"/>
    <mergeCell ref="AA76:AB76"/>
    <mergeCell ref="AC76:AD76"/>
    <mergeCell ref="AE76:AF76"/>
    <mergeCell ref="AG76:AH76"/>
    <mergeCell ref="AI76:AJ76"/>
    <mergeCell ref="CA75:CB75"/>
    <mergeCell ref="CC75:CD75"/>
    <mergeCell ref="CE75:CF75"/>
    <mergeCell ref="CG75:CH75"/>
    <mergeCell ref="CI75:CJ75"/>
    <mergeCell ref="CK75:CL75"/>
    <mergeCell ref="BO75:BP75"/>
    <mergeCell ref="BQ75:BR75"/>
    <mergeCell ref="BS75:BT75"/>
    <mergeCell ref="BU75:BV75"/>
    <mergeCell ref="BW75:BX75"/>
    <mergeCell ref="BY75:BZ75"/>
    <mergeCell ref="BC75:BD75"/>
    <mergeCell ref="BE75:BF75"/>
    <mergeCell ref="BG75:BH75"/>
    <mergeCell ref="BI75:BJ75"/>
    <mergeCell ref="BK75:BL75"/>
    <mergeCell ref="BM75:BN75"/>
    <mergeCell ref="AQ75:AR75"/>
    <mergeCell ref="AS75:AT75"/>
    <mergeCell ref="AU75:AV75"/>
    <mergeCell ref="AW75:AX75"/>
    <mergeCell ref="AY75:AZ75"/>
    <mergeCell ref="BA75:BB75"/>
    <mergeCell ref="AE75:AF75"/>
    <mergeCell ref="AG75:AH75"/>
    <mergeCell ref="AI75:AJ75"/>
    <mergeCell ref="AK75:AL75"/>
    <mergeCell ref="AM75:AN75"/>
    <mergeCell ref="AO75:AP75"/>
    <mergeCell ref="CG74:CH74"/>
    <mergeCell ref="CI74:CJ74"/>
    <mergeCell ref="CK74:CL74"/>
    <mergeCell ref="CM74:CN74"/>
    <mergeCell ref="CO74:CP74"/>
    <mergeCell ref="U75:V75"/>
    <mergeCell ref="W75:X75"/>
    <mergeCell ref="Y75:Z75"/>
    <mergeCell ref="AA75:AB75"/>
    <mergeCell ref="AC75:AD75"/>
    <mergeCell ref="BU74:BV74"/>
    <mergeCell ref="BW74:BX74"/>
    <mergeCell ref="BY74:BZ74"/>
    <mergeCell ref="CA74:CB74"/>
    <mergeCell ref="CC74:CD74"/>
    <mergeCell ref="CE74:CF74"/>
    <mergeCell ref="BI74:BJ74"/>
    <mergeCell ref="BK74:BL74"/>
    <mergeCell ref="BM74:BN74"/>
    <mergeCell ref="BO74:BP74"/>
    <mergeCell ref="BQ74:BR74"/>
    <mergeCell ref="BS74:BT74"/>
    <mergeCell ref="AW74:AX74"/>
    <mergeCell ref="AY74:AZ74"/>
    <mergeCell ref="BA74:BB74"/>
    <mergeCell ref="BC74:BD74"/>
    <mergeCell ref="BE74:BF74"/>
    <mergeCell ref="BG74:BH74"/>
    <mergeCell ref="AK74:AL74"/>
    <mergeCell ref="AM74:AN74"/>
    <mergeCell ref="AO74:AP74"/>
    <mergeCell ref="AQ74:AR74"/>
    <mergeCell ref="AS74:AT74"/>
    <mergeCell ref="AU74:AV74"/>
    <mergeCell ref="CM73:CN73"/>
    <mergeCell ref="CO73:CP73"/>
    <mergeCell ref="U74:V74"/>
    <mergeCell ref="W74:X74"/>
    <mergeCell ref="Y74:Z74"/>
    <mergeCell ref="AA74:AB74"/>
    <mergeCell ref="AC74:AD74"/>
    <mergeCell ref="AE74:AF74"/>
    <mergeCell ref="AG74:AH74"/>
    <mergeCell ref="AI74:AJ74"/>
    <mergeCell ref="CA73:CB73"/>
    <mergeCell ref="CC73:CD73"/>
    <mergeCell ref="CE73:CF73"/>
    <mergeCell ref="CG73:CH73"/>
    <mergeCell ref="CI73:CJ73"/>
    <mergeCell ref="CK73:CL73"/>
    <mergeCell ref="BO73:BP73"/>
    <mergeCell ref="BQ73:BR73"/>
    <mergeCell ref="BS73:BT73"/>
    <mergeCell ref="BU73:BV73"/>
    <mergeCell ref="BW73:BX73"/>
    <mergeCell ref="BY73:BZ73"/>
    <mergeCell ref="BC73:BD73"/>
    <mergeCell ref="BE73:BF73"/>
    <mergeCell ref="BG73:BH73"/>
    <mergeCell ref="BI73:BJ73"/>
    <mergeCell ref="BK73:BL73"/>
    <mergeCell ref="BM73:BN73"/>
    <mergeCell ref="AQ73:AR73"/>
    <mergeCell ref="AS73:AT73"/>
    <mergeCell ref="AU73:AV73"/>
    <mergeCell ref="AW73:AX73"/>
    <mergeCell ref="AY73:AZ73"/>
    <mergeCell ref="BA73:BB73"/>
    <mergeCell ref="AE73:AF73"/>
    <mergeCell ref="AG73:AH73"/>
    <mergeCell ref="AI73:AJ73"/>
    <mergeCell ref="AK73:AL73"/>
    <mergeCell ref="AM73:AN73"/>
    <mergeCell ref="AO73:AP73"/>
    <mergeCell ref="CG72:CH72"/>
    <mergeCell ref="CI72:CJ72"/>
    <mergeCell ref="CK72:CL72"/>
    <mergeCell ref="CM72:CN72"/>
    <mergeCell ref="CO72:CP72"/>
    <mergeCell ref="U73:V73"/>
    <mergeCell ref="W73:X73"/>
    <mergeCell ref="Y73:Z73"/>
    <mergeCell ref="AA73:AB73"/>
    <mergeCell ref="AC73:AD73"/>
    <mergeCell ref="BU72:BV72"/>
    <mergeCell ref="BW72:BX72"/>
    <mergeCell ref="BY72:BZ72"/>
    <mergeCell ref="CA72:CB72"/>
    <mergeCell ref="CC72:CD72"/>
    <mergeCell ref="CE72:CF72"/>
    <mergeCell ref="BI72:BJ72"/>
    <mergeCell ref="BK72:BL72"/>
    <mergeCell ref="BM72:BN72"/>
    <mergeCell ref="BO72:BP72"/>
    <mergeCell ref="BQ72:BR72"/>
    <mergeCell ref="BS72:BT72"/>
    <mergeCell ref="AW72:AX72"/>
    <mergeCell ref="AY72:AZ72"/>
    <mergeCell ref="BA72:BB72"/>
    <mergeCell ref="BC72:BD72"/>
    <mergeCell ref="BE72:BF72"/>
    <mergeCell ref="BG72:BH72"/>
    <mergeCell ref="AK72:AL72"/>
    <mergeCell ref="AM72:AN72"/>
    <mergeCell ref="AO72:AP72"/>
    <mergeCell ref="AQ72:AR72"/>
    <mergeCell ref="AS72:AT72"/>
    <mergeCell ref="AU72:AV72"/>
    <mergeCell ref="CM71:CN71"/>
    <mergeCell ref="CO71:CP71"/>
    <mergeCell ref="U72:V72"/>
    <mergeCell ref="W72:X72"/>
    <mergeCell ref="Y72:Z72"/>
    <mergeCell ref="AA72:AB72"/>
    <mergeCell ref="AC72:AD72"/>
    <mergeCell ref="AE72:AF72"/>
    <mergeCell ref="AG72:AH72"/>
    <mergeCell ref="AI72:AJ72"/>
    <mergeCell ref="CA71:CB71"/>
    <mergeCell ref="CC71:CD71"/>
    <mergeCell ref="CE71:CF71"/>
    <mergeCell ref="CG71:CH71"/>
    <mergeCell ref="CI71:CJ71"/>
    <mergeCell ref="CK71:CL71"/>
    <mergeCell ref="BO71:BP71"/>
    <mergeCell ref="BQ71:BR71"/>
    <mergeCell ref="BS71:BT71"/>
    <mergeCell ref="BU71:BV71"/>
    <mergeCell ref="BW71:BX71"/>
    <mergeCell ref="BY71:BZ71"/>
    <mergeCell ref="BC71:BD71"/>
    <mergeCell ref="BE71:BF71"/>
    <mergeCell ref="BG71:BH71"/>
    <mergeCell ref="BI71:BJ71"/>
    <mergeCell ref="BK71:BL71"/>
    <mergeCell ref="BM71:BN71"/>
    <mergeCell ref="AQ71:AR71"/>
    <mergeCell ref="AS71:AT71"/>
    <mergeCell ref="AU71:AV71"/>
    <mergeCell ref="AW71:AX71"/>
    <mergeCell ref="AY71:AZ71"/>
    <mergeCell ref="BA71:BB71"/>
    <mergeCell ref="AE71:AF71"/>
    <mergeCell ref="AG71:AH71"/>
    <mergeCell ref="AI71:AJ71"/>
    <mergeCell ref="AK71:AL71"/>
    <mergeCell ref="AM71:AN71"/>
    <mergeCell ref="AO71:AP71"/>
    <mergeCell ref="CG70:CH70"/>
    <mergeCell ref="CI70:CJ70"/>
    <mergeCell ref="CK70:CL70"/>
    <mergeCell ref="CM70:CN70"/>
    <mergeCell ref="CO70:CP70"/>
    <mergeCell ref="U71:V71"/>
    <mergeCell ref="W71:X71"/>
    <mergeCell ref="Y71:Z71"/>
    <mergeCell ref="AA71:AB71"/>
    <mergeCell ref="AC71:AD71"/>
    <mergeCell ref="BU70:BV70"/>
    <mergeCell ref="BW70:BX70"/>
    <mergeCell ref="BY70:BZ70"/>
    <mergeCell ref="CA70:CB70"/>
    <mergeCell ref="CC70:CD70"/>
    <mergeCell ref="CE70:CF70"/>
    <mergeCell ref="BI70:BJ70"/>
    <mergeCell ref="BK70:BL70"/>
    <mergeCell ref="BM70:BN70"/>
    <mergeCell ref="BO70:BP70"/>
    <mergeCell ref="BQ70:BR70"/>
    <mergeCell ref="BS70:BT70"/>
    <mergeCell ref="AW70:AX70"/>
    <mergeCell ref="AY70:AZ70"/>
    <mergeCell ref="BA70:BB70"/>
    <mergeCell ref="BC70:BD70"/>
    <mergeCell ref="BE70:BF70"/>
    <mergeCell ref="BG70:BH70"/>
    <mergeCell ref="AK70:AL70"/>
    <mergeCell ref="AM70:AN70"/>
    <mergeCell ref="AO70:AP70"/>
    <mergeCell ref="AQ70:AR70"/>
    <mergeCell ref="AS70:AT70"/>
    <mergeCell ref="AU70:AV70"/>
    <mergeCell ref="CM69:CN69"/>
    <mergeCell ref="CO69:CP69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CA69:CB69"/>
    <mergeCell ref="CC69:CD69"/>
    <mergeCell ref="CE69:CF69"/>
    <mergeCell ref="CG69:CH69"/>
    <mergeCell ref="CI69:CJ69"/>
    <mergeCell ref="CK69:CL69"/>
    <mergeCell ref="BO69:BP69"/>
    <mergeCell ref="BQ69:BR69"/>
    <mergeCell ref="BS69:BT69"/>
    <mergeCell ref="BU69:BV69"/>
    <mergeCell ref="BW69:BX69"/>
    <mergeCell ref="BY69:BZ69"/>
    <mergeCell ref="BC69:BD69"/>
    <mergeCell ref="BE69:BF69"/>
    <mergeCell ref="BG69:BH69"/>
    <mergeCell ref="BI69:BJ69"/>
    <mergeCell ref="BK69:BL69"/>
    <mergeCell ref="BM69:BN69"/>
    <mergeCell ref="AQ69:AR69"/>
    <mergeCell ref="AS69:AT69"/>
    <mergeCell ref="AU69:AV69"/>
    <mergeCell ref="AW69:AX69"/>
    <mergeCell ref="AY69:AZ69"/>
    <mergeCell ref="BA69:BB69"/>
    <mergeCell ref="AE69:AF69"/>
    <mergeCell ref="AG69:AH69"/>
    <mergeCell ref="AI69:AJ69"/>
    <mergeCell ref="AK69:AL69"/>
    <mergeCell ref="AM69:AN69"/>
    <mergeCell ref="AO69:AP69"/>
    <mergeCell ref="AL40:AN40"/>
    <mergeCell ref="AO40:AQ40"/>
    <mergeCell ref="AR40:AT40"/>
    <mergeCell ref="AU40:AW40"/>
    <mergeCell ref="AX40:AZ40"/>
    <mergeCell ref="U69:V69"/>
    <mergeCell ref="W69:X69"/>
    <mergeCell ref="Y69:Z69"/>
    <mergeCell ref="AA69:AB69"/>
    <mergeCell ref="AC69:AD69"/>
    <mergeCell ref="AO56:AQ56"/>
    <mergeCell ref="AR56:AT56"/>
    <mergeCell ref="AU56:AW56"/>
    <mergeCell ref="AX56:AZ56"/>
    <mergeCell ref="AO57:AQ57"/>
    <mergeCell ref="AR57:AT57"/>
    <mergeCell ref="AU57:AW57"/>
    <mergeCell ref="AX57:AZ57"/>
    <mergeCell ref="AO54:AQ54"/>
    <mergeCell ref="AR54:AT54"/>
    <mergeCell ref="AU54:AW54"/>
    <mergeCell ref="AX54:AZ54"/>
    <mergeCell ref="AO55:AQ55"/>
    <mergeCell ref="AR55:AT55"/>
    <mergeCell ref="AU55:AW55"/>
    <mergeCell ref="AX55:AZ55"/>
    <mergeCell ref="AO52:AQ52"/>
    <mergeCell ref="AR52:AT52"/>
    <mergeCell ref="AU52:AW52"/>
    <mergeCell ref="AX52:AZ52"/>
    <mergeCell ref="AO53:AQ53"/>
    <mergeCell ref="AR53:AT53"/>
    <mergeCell ref="AU44:AW44"/>
    <mergeCell ref="AX44:AZ44"/>
    <mergeCell ref="AO45:AQ45"/>
    <mergeCell ref="AR45:AT45"/>
    <mergeCell ref="AU45:AW45"/>
    <mergeCell ref="AX45:AZ45"/>
    <mergeCell ref="AO42:AQ42"/>
    <mergeCell ref="AR42:AT42"/>
    <mergeCell ref="AU42:AW42"/>
    <mergeCell ref="AX42:AZ42"/>
    <mergeCell ref="AO43:AQ43"/>
    <mergeCell ref="AR43:AT43"/>
    <mergeCell ref="AU43:AW43"/>
    <mergeCell ref="AX43:AZ43"/>
    <mergeCell ref="AU53:AW53"/>
    <mergeCell ref="AX53:AZ53"/>
    <mergeCell ref="AO50:AQ50"/>
    <mergeCell ref="AR50:AT50"/>
    <mergeCell ref="AU50:AW50"/>
    <mergeCell ref="AX50:AZ50"/>
    <mergeCell ref="AO51:AQ51"/>
    <mergeCell ref="AR51:AT51"/>
    <mergeCell ref="AU51:AW51"/>
    <mergeCell ref="AX51:AZ51"/>
    <mergeCell ref="AO48:AQ48"/>
    <mergeCell ref="AR48:AT48"/>
    <mergeCell ref="AU48:AW48"/>
    <mergeCell ref="AX48:AZ48"/>
    <mergeCell ref="AO49:AQ49"/>
    <mergeCell ref="AR49:AT49"/>
    <mergeCell ref="AU49:AW49"/>
    <mergeCell ref="AX49:AZ49"/>
    <mergeCell ref="AL52:AN52"/>
    <mergeCell ref="AL53:AN53"/>
    <mergeCell ref="AL54:AN54"/>
    <mergeCell ref="AL55:AN55"/>
    <mergeCell ref="AL56:AN56"/>
    <mergeCell ref="AL57:AN57"/>
    <mergeCell ref="AL46:AN46"/>
    <mergeCell ref="AL47:AN47"/>
    <mergeCell ref="AL48:AN48"/>
    <mergeCell ref="AL49:AN49"/>
    <mergeCell ref="AL50:AN50"/>
    <mergeCell ref="AL51:AN51"/>
    <mergeCell ref="AK39:BB39"/>
    <mergeCell ref="AL41:AN41"/>
    <mergeCell ref="AL42:AN42"/>
    <mergeCell ref="AL43:AN43"/>
    <mergeCell ref="AL44:AN44"/>
    <mergeCell ref="AL45:AN45"/>
    <mergeCell ref="AO41:AQ41"/>
    <mergeCell ref="AR41:AT41"/>
    <mergeCell ref="AU41:AW41"/>
    <mergeCell ref="AX41:AZ41"/>
    <mergeCell ref="AO46:AQ46"/>
    <mergeCell ref="AR46:AT46"/>
    <mergeCell ref="AU46:AW46"/>
    <mergeCell ref="AX46:AZ46"/>
    <mergeCell ref="AO47:AQ47"/>
    <mergeCell ref="AR47:AT47"/>
    <mergeCell ref="AU47:AW47"/>
    <mergeCell ref="AX47:AZ47"/>
    <mergeCell ref="AO44:AQ44"/>
    <mergeCell ref="AR44:AT44"/>
    <mergeCell ref="AL22:AN22"/>
    <mergeCell ref="AO22:AQ22"/>
    <mergeCell ref="AR22:AT22"/>
    <mergeCell ref="AU22:AW22"/>
    <mergeCell ref="AX22:AZ22"/>
    <mergeCell ref="U56:W56"/>
    <mergeCell ref="X56:Z56"/>
    <mergeCell ref="AA56:AC56"/>
    <mergeCell ref="AD56:AF56"/>
    <mergeCell ref="AG56:AI56"/>
    <mergeCell ref="U57:W57"/>
    <mergeCell ref="X57:Z57"/>
    <mergeCell ref="AA57:AC57"/>
    <mergeCell ref="AD57:AF57"/>
    <mergeCell ref="AG57:AI57"/>
    <mergeCell ref="U54:W54"/>
    <mergeCell ref="X54:Z54"/>
    <mergeCell ref="AA54:AC54"/>
    <mergeCell ref="AD54:AF54"/>
    <mergeCell ref="AG54:AI54"/>
    <mergeCell ref="U55:W55"/>
    <mergeCell ref="X55:Z55"/>
    <mergeCell ref="AA55:AC55"/>
    <mergeCell ref="AD55:AF55"/>
    <mergeCell ref="AG55:AI55"/>
    <mergeCell ref="U52:W52"/>
    <mergeCell ref="X52:Z52"/>
    <mergeCell ref="AA52:AC52"/>
    <mergeCell ref="AD52:AF52"/>
    <mergeCell ref="AG52:AI52"/>
    <mergeCell ref="U53:W53"/>
    <mergeCell ref="X53:Z53"/>
    <mergeCell ref="AA53:AC53"/>
    <mergeCell ref="AD53:AF53"/>
    <mergeCell ref="AG53:AI53"/>
    <mergeCell ref="U50:W50"/>
    <mergeCell ref="X50:Z50"/>
    <mergeCell ref="AA50:AC50"/>
    <mergeCell ref="AD50:AF50"/>
    <mergeCell ref="AG50:AI50"/>
    <mergeCell ref="U51:W51"/>
    <mergeCell ref="X51:Z51"/>
    <mergeCell ref="AA51:AC51"/>
    <mergeCell ref="AD51:AF51"/>
    <mergeCell ref="AG51:AI51"/>
    <mergeCell ref="U48:W48"/>
    <mergeCell ref="X48:Z48"/>
    <mergeCell ref="AA48:AC48"/>
    <mergeCell ref="AD48:AF48"/>
    <mergeCell ref="AG48:AI48"/>
    <mergeCell ref="U49:W49"/>
    <mergeCell ref="X49:Z49"/>
    <mergeCell ref="AA49:AC49"/>
    <mergeCell ref="AD49:AF49"/>
    <mergeCell ref="AG49:AI49"/>
    <mergeCell ref="U46:W46"/>
    <mergeCell ref="X46:Z46"/>
    <mergeCell ref="AA46:AC46"/>
    <mergeCell ref="AD46:AF46"/>
    <mergeCell ref="AG46:AI46"/>
    <mergeCell ref="U47:W47"/>
    <mergeCell ref="X47:Z47"/>
    <mergeCell ref="AA47:AC47"/>
    <mergeCell ref="AD47:AF47"/>
    <mergeCell ref="AG47:AI47"/>
    <mergeCell ref="U44:W44"/>
    <mergeCell ref="X44:Z44"/>
    <mergeCell ref="AA44:AC44"/>
    <mergeCell ref="AD44:AF44"/>
    <mergeCell ref="AG44:AI44"/>
    <mergeCell ref="U45:W45"/>
    <mergeCell ref="X45:Z45"/>
    <mergeCell ref="AA45:AC45"/>
    <mergeCell ref="AD45:AF45"/>
    <mergeCell ref="AG45:AI45"/>
    <mergeCell ref="U42:W42"/>
    <mergeCell ref="X42:Z42"/>
    <mergeCell ref="AA42:AC42"/>
    <mergeCell ref="AD42:AF42"/>
    <mergeCell ref="AG42:AI42"/>
    <mergeCell ref="U43:W43"/>
    <mergeCell ref="X43:Z43"/>
    <mergeCell ref="AA43:AC43"/>
    <mergeCell ref="AD43:AF43"/>
    <mergeCell ref="AG43:AI43"/>
    <mergeCell ref="X38:Z38"/>
    <mergeCell ref="AA38:AC38"/>
    <mergeCell ref="AD38:AF38"/>
    <mergeCell ref="AG38:AI38"/>
    <mergeCell ref="S40:AJ40"/>
    <mergeCell ref="U41:W41"/>
    <mergeCell ref="X41:Z41"/>
    <mergeCell ref="AA41:AC41"/>
    <mergeCell ref="AD41:AF41"/>
    <mergeCell ref="AG41:AI41"/>
    <mergeCell ref="AD36:AF36"/>
    <mergeCell ref="AG36:AI36"/>
    <mergeCell ref="X37:Z37"/>
    <mergeCell ref="AA37:AC37"/>
    <mergeCell ref="AD37:AF37"/>
    <mergeCell ref="AG37:AI37"/>
    <mergeCell ref="X34:Z34"/>
    <mergeCell ref="AA34:AC34"/>
    <mergeCell ref="AD34:AF34"/>
    <mergeCell ref="AG34:AI34"/>
    <mergeCell ref="X35:Z35"/>
    <mergeCell ref="AA35:AC35"/>
    <mergeCell ref="AD35:AF35"/>
    <mergeCell ref="AG35:AI35"/>
    <mergeCell ref="X32:Z32"/>
    <mergeCell ref="AA32:AC32"/>
    <mergeCell ref="AD32:AF32"/>
    <mergeCell ref="AG32:AI32"/>
    <mergeCell ref="X33:Z33"/>
    <mergeCell ref="AA33:AC33"/>
    <mergeCell ref="AD33:AF33"/>
    <mergeCell ref="AG33:AI33"/>
    <mergeCell ref="AD30:AF30"/>
    <mergeCell ref="AG30:AI30"/>
    <mergeCell ref="X31:Z31"/>
    <mergeCell ref="AA31:AC31"/>
    <mergeCell ref="AD31:AF31"/>
    <mergeCell ref="AG31:AI31"/>
    <mergeCell ref="AA28:AC28"/>
    <mergeCell ref="AD28:AF28"/>
    <mergeCell ref="AG28:AI28"/>
    <mergeCell ref="X29:Z29"/>
    <mergeCell ref="AA29:AC29"/>
    <mergeCell ref="AD29:AF29"/>
    <mergeCell ref="AG29:AI29"/>
    <mergeCell ref="AD26:AF26"/>
    <mergeCell ref="AG26:AI26"/>
    <mergeCell ref="X27:Z27"/>
    <mergeCell ref="AA27:AC27"/>
    <mergeCell ref="AD27:AF27"/>
    <mergeCell ref="AG27:AI27"/>
    <mergeCell ref="AD24:AF24"/>
    <mergeCell ref="AG24:AI24"/>
    <mergeCell ref="X25:Z25"/>
    <mergeCell ref="AA25:AC25"/>
    <mergeCell ref="AD25:AF25"/>
    <mergeCell ref="AG25:AI25"/>
    <mergeCell ref="X22:Z22"/>
    <mergeCell ref="AA22:AC22"/>
    <mergeCell ref="AD22:AF22"/>
    <mergeCell ref="AG22:AI22"/>
    <mergeCell ref="X23:Z23"/>
    <mergeCell ref="AA23:AC23"/>
    <mergeCell ref="AD23:AF23"/>
    <mergeCell ref="AG23:AI23"/>
    <mergeCell ref="U22:W22"/>
    <mergeCell ref="U23:W23"/>
    <mergeCell ref="U24:W24"/>
    <mergeCell ref="U25:W25"/>
    <mergeCell ref="U26:W26"/>
    <mergeCell ref="U27:W27"/>
    <mergeCell ref="U37:W37"/>
    <mergeCell ref="U38:W38"/>
    <mergeCell ref="U35:W35"/>
    <mergeCell ref="U36:W36"/>
    <mergeCell ref="U33:W33"/>
    <mergeCell ref="U34:W34"/>
    <mergeCell ref="U31:W31"/>
    <mergeCell ref="U32:W32"/>
    <mergeCell ref="U29:W29"/>
    <mergeCell ref="U30:W30"/>
    <mergeCell ref="U28:W28"/>
    <mergeCell ref="X28:Z28"/>
    <mergeCell ref="X26:Z26"/>
    <mergeCell ref="AA26:AC26"/>
    <mergeCell ref="X24:Z24"/>
    <mergeCell ref="AA24:AC24"/>
    <mergeCell ref="X30:Z30"/>
    <mergeCell ref="AA30:AC30"/>
    <mergeCell ref="X36:Z36"/>
    <mergeCell ref="AA36:AC36"/>
    <mergeCell ref="S20:AJ20"/>
    <mergeCell ref="CC9:CD9"/>
    <mergeCell ref="CC10:CD10"/>
    <mergeCell ref="CC11:CD11"/>
    <mergeCell ref="CC12:CD12"/>
    <mergeCell ref="CC13:CD13"/>
    <mergeCell ref="CC14:CD14"/>
    <mergeCell ref="CC15:CD15"/>
    <mergeCell ref="CY17:CZ17"/>
    <mergeCell ref="DA17:DB17"/>
    <mergeCell ref="DC17:DD17"/>
    <mergeCell ref="DE17:DF17"/>
    <mergeCell ref="CM17:CN17"/>
    <mergeCell ref="CO17:CP17"/>
    <mergeCell ref="CQ17:CR17"/>
    <mergeCell ref="CS17:CT17"/>
    <mergeCell ref="CU17:CV17"/>
    <mergeCell ref="CW17:CX17"/>
    <mergeCell ref="DE16:DF16"/>
    <mergeCell ref="CM16:CN16"/>
    <mergeCell ref="CO16:CP16"/>
    <mergeCell ref="CQ16:CR16"/>
    <mergeCell ref="CS16:CT16"/>
    <mergeCell ref="CU16:CV16"/>
    <mergeCell ref="CW16:CX16"/>
    <mergeCell ref="CY16:CZ16"/>
    <mergeCell ref="DA16:DB16"/>
    <mergeCell ref="DC16:DD16"/>
    <mergeCell ref="DC15:DD15"/>
    <mergeCell ref="DE15:DF15"/>
    <mergeCell ref="CM15:CN15"/>
    <mergeCell ref="CO15:CP15"/>
    <mergeCell ref="CQ15:CR15"/>
    <mergeCell ref="CS15:CT15"/>
    <mergeCell ref="CU15:CV15"/>
    <mergeCell ref="CW15:CX15"/>
    <mergeCell ref="CY15:CZ15"/>
    <mergeCell ref="DA15:DB15"/>
    <mergeCell ref="DA14:DB14"/>
    <mergeCell ref="DC14:DD14"/>
    <mergeCell ref="DE14:DF14"/>
    <mergeCell ref="CM14:CN14"/>
    <mergeCell ref="CO14:CP14"/>
    <mergeCell ref="CQ14:CR14"/>
    <mergeCell ref="CS14:CT14"/>
    <mergeCell ref="CU14:CV14"/>
    <mergeCell ref="CW14:CX14"/>
    <mergeCell ref="CY14:CZ14"/>
    <mergeCell ref="CY13:CZ13"/>
    <mergeCell ref="DA13:DB13"/>
    <mergeCell ref="DC13:DD13"/>
    <mergeCell ref="DE13:DF13"/>
    <mergeCell ref="CM13:CN13"/>
    <mergeCell ref="CO13:CP13"/>
    <mergeCell ref="CQ13:CR13"/>
    <mergeCell ref="CS13:CT13"/>
    <mergeCell ref="CU13:CV13"/>
    <mergeCell ref="CW13:CX13"/>
    <mergeCell ref="DE12:DF12"/>
    <mergeCell ref="CM12:CN12"/>
    <mergeCell ref="CO12:CP12"/>
    <mergeCell ref="CQ12:CR12"/>
    <mergeCell ref="CS12:CT12"/>
    <mergeCell ref="CU12:CV12"/>
    <mergeCell ref="CW12:CX12"/>
    <mergeCell ref="CY12:CZ12"/>
    <mergeCell ref="DA12:DB12"/>
    <mergeCell ref="DC12:DD12"/>
    <mergeCell ref="DC11:DD11"/>
    <mergeCell ref="DE11:DF11"/>
    <mergeCell ref="CM11:CN11"/>
    <mergeCell ref="CO11:CP11"/>
    <mergeCell ref="CQ11:CR11"/>
    <mergeCell ref="CS11:CT11"/>
    <mergeCell ref="CU11:CV11"/>
    <mergeCell ref="CW11:CX11"/>
    <mergeCell ref="CY11:CZ11"/>
    <mergeCell ref="DA11:DB11"/>
    <mergeCell ref="DA10:DB10"/>
    <mergeCell ref="DC10:DD10"/>
    <mergeCell ref="DE10:DF10"/>
    <mergeCell ref="CM10:CN10"/>
    <mergeCell ref="CO10:CP10"/>
    <mergeCell ref="CQ10:CR10"/>
    <mergeCell ref="CS10:CT10"/>
    <mergeCell ref="CU10:CV10"/>
    <mergeCell ref="CW10:CX10"/>
    <mergeCell ref="CY10:CZ10"/>
    <mergeCell ref="CY9:CZ9"/>
    <mergeCell ref="DA9:DB9"/>
    <mergeCell ref="DC9:DD9"/>
    <mergeCell ref="DE9:DF9"/>
    <mergeCell ref="CM9:CN9"/>
    <mergeCell ref="CO9:CP9"/>
    <mergeCell ref="CQ9:CR9"/>
    <mergeCell ref="CS9:CT9"/>
    <mergeCell ref="CU9:CV9"/>
    <mergeCell ref="CW9:CX9"/>
    <mergeCell ref="DE8:DF8"/>
    <mergeCell ref="CM8:CN8"/>
    <mergeCell ref="CO8:CP8"/>
    <mergeCell ref="CQ8:CR8"/>
    <mergeCell ref="CS8:CT8"/>
    <mergeCell ref="CU8:CV8"/>
    <mergeCell ref="CW8:CX8"/>
    <mergeCell ref="CY8:CZ8"/>
    <mergeCell ref="DA8:DB8"/>
    <mergeCell ref="DC8:DD8"/>
    <mergeCell ref="DC7:DD7"/>
    <mergeCell ref="DE7:DF7"/>
    <mergeCell ref="CM7:CN7"/>
    <mergeCell ref="CO7:CP7"/>
    <mergeCell ref="CQ7:CR7"/>
    <mergeCell ref="CS7:CT7"/>
    <mergeCell ref="CU7:CV7"/>
    <mergeCell ref="CW7:CX7"/>
    <mergeCell ref="CY7:CZ7"/>
    <mergeCell ref="DA7:DB7"/>
    <mergeCell ref="DA6:DB6"/>
    <mergeCell ref="DC6:DD6"/>
    <mergeCell ref="DE6:DF6"/>
    <mergeCell ref="CM6:CN6"/>
    <mergeCell ref="CO6:CP6"/>
    <mergeCell ref="CQ6:CR6"/>
    <mergeCell ref="CS6:CT6"/>
    <mergeCell ref="CU6:CV6"/>
    <mergeCell ref="CW6:CX6"/>
    <mergeCell ref="CY6:CZ6"/>
    <mergeCell ref="CY5:CZ5"/>
    <mergeCell ref="DA5:DB5"/>
    <mergeCell ref="DC5:DD5"/>
    <mergeCell ref="DE5:DF5"/>
    <mergeCell ref="CM5:CN5"/>
    <mergeCell ref="CO5:CP5"/>
    <mergeCell ref="CQ5:CR5"/>
    <mergeCell ref="CS5:CT5"/>
    <mergeCell ref="CU5:CV5"/>
    <mergeCell ref="CW5:CX5"/>
    <mergeCell ref="DE4:DF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C3:DD3"/>
    <mergeCell ref="DE3:DF3"/>
    <mergeCell ref="CM3:CN3"/>
    <mergeCell ref="CO3:CP3"/>
    <mergeCell ref="CQ3:CR3"/>
    <mergeCell ref="CS3:CT3"/>
    <mergeCell ref="CU3:CV3"/>
    <mergeCell ref="CW3:CX3"/>
    <mergeCell ref="CY3:CZ3"/>
    <mergeCell ref="DA3:DB3"/>
    <mergeCell ref="DA2:DB2"/>
    <mergeCell ref="DC2:DD2"/>
    <mergeCell ref="DE2:DF2"/>
    <mergeCell ref="CM2:CN2"/>
    <mergeCell ref="CO2:CP2"/>
    <mergeCell ref="CQ2:CR2"/>
    <mergeCell ref="CS2:CT2"/>
    <mergeCell ref="CU2:CV2"/>
    <mergeCell ref="CW2:CX2"/>
    <mergeCell ref="CY2:CZ2"/>
    <mergeCell ref="CY1:CZ1"/>
    <mergeCell ref="DA1:DB1"/>
    <mergeCell ref="DC1:DD1"/>
    <mergeCell ref="DE1:DF1"/>
    <mergeCell ref="CM1:CN1"/>
    <mergeCell ref="CO1:CP1"/>
    <mergeCell ref="CQ1:CR1"/>
    <mergeCell ref="CS1:CT1"/>
    <mergeCell ref="CU1:CV1"/>
    <mergeCell ref="CW1:CX1"/>
    <mergeCell ref="CK16:CL16"/>
    <mergeCell ref="BU17:BV17"/>
    <mergeCell ref="BW17:BX17"/>
    <mergeCell ref="BY17:BZ17"/>
    <mergeCell ref="CA17:CB17"/>
    <mergeCell ref="CC17:CD17"/>
    <mergeCell ref="CE17:CF17"/>
    <mergeCell ref="CG17:CH17"/>
    <mergeCell ref="CI17:CJ17"/>
    <mergeCell ref="CK17:CL17"/>
    <mergeCell ref="CI15:CJ15"/>
    <mergeCell ref="CK15:CL15"/>
    <mergeCell ref="BU16:BV16"/>
    <mergeCell ref="BW16:BX16"/>
    <mergeCell ref="BY16:BZ16"/>
    <mergeCell ref="CA16:CB16"/>
    <mergeCell ref="CC16:CD16"/>
    <mergeCell ref="CE16:CF16"/>
    <mergeCell ref="CG16:CH16"/>
    <mergeCell ref="CI16:CJ16"/>
    <mergeCell ref="BU15:BV15"/>
    <mergeCell ref="BW15:BX15"/>
    <mergeCell ref="BY15:BZ15"/>
    <mergeCell ref="CA15:CB15"/>
    <mergeCell ref="CE15:CF15"/>
    <mergeCell ref="CG15:CH15"/>
    <mergeCell ref="BU14:BV14"/>
    <mergeCell ref="BW14:BX14"/>
    <mergeCell ref="BY14:BZ14"/>
    <mergeCell ref="CA14:CB14"/>
    <mergeCell ref="CE14:CF14"/>
    <mergeCell ref="CK12:CL12"/>
    <mergeCell ref="BU13:BV13"/>
    <mergeCell ref="BW13:BX13"/>
    <mergeCell ref="BY13:BZ13"/>
    <mergeCell ref="CA13:CB13"/>
    <mergeCell ref="CE13:CF13"/>
    <mergeCell ref="CG13:CH13"/>
    <mergeCell ref="CI13:CJ13"/>
    <mergeCell ref="CK13:CL13"/>
    <mergeCell ref="CG14:CH14"/>
    <mergeCell ref="CI14:CJ14"/>
    <mergeCell ref="CK14:CL14"/>
    <mergeCell ref="CI11:CJ11"/>
    <mergeCell ref="CK11:CL11"/>
    <mergeCell ref="BU12:BV12"/>
    <mergeCell ref="BW12:BX12"/>
    <mergeCell ref="BY12:BZ12"/>
    <mergeCell ref="CA12:CB12"/>
    <mergeCell ref="CE12:CF12"/>
    <mergeCell ref="CG12:CH12"/>
    <mergeCell ref="CI12:CJ12"/>
    <mergeCell ref="CG10:CH10"/>
    <mergeCell ref="CI10:CJ10"/>
    <mergeCell ref="CK10:CL10"/>
    <mergeCell ref="BU11:BV11"/>
    <mergeCell ref="BW11:BX11"/>
    <mergeCell ref="BY11:BZ11"/>
    <mergeCell ref="CA11:CB11"/>
    <mergeCell ref="CE11:CF11"/>
    <mergeCell ref="CG11:CH11"/>
    <mergeCell ref="BU10:BV10"/>
    <mergeCell ref="BW10:BX10"/>
    <mergeCell ref="BY10:BZ10"/>
    <mergeCell ref="CA10:CB10"/>
    <mergeCell ref="CE10:CF10"/>
    <mergeCell ref="CK8:CL8"/>
    <mergeCell ref="BU9:BV9"/>
    <mergeCell ref="BW9:BX9"/>
    <mergeCell ref="BY9:BZ9"/>
    <mergeCell ref="CA9:CB9"/>
    <mergeCell ref="CE9:CF9"/>
    <mergeCell ref="CG9:CH9"/>
    <mergeCell ref="CI9:CJ9"/>
    <mergeCell ref="CK9:CL9"/>
    <mergeCell ref="CI7:CJ7"/>
    <mergeCell ref="CK7:CL7"/>
    <mergeCell ref="BU8:BV8"/>
    <mergeCell ref="BW8:BX8"/>
    <mergeCell ref="BY8:BZ8"/>
    <mergeCell ref="CA8:CB8"/>
    <mergeCell ref="CE8:CF8"/>
    <mergeCell ref="CC8:CD8"/>
    <mergeCell ref="CG8:CH8"/>
    <mergeCell ref="CI8:CJ8"/>
    <mergeCell ref="CG6:CH6"/>
    <mergeCell ref="CI6:CJ6"/>
    <mergeCell ref="CK6:CL6"/>
    <mergeCell ref="BU7:BV7"/>
    <mergeCell ref="BW7:BX7"/>
    <mergeCell ref="BY7:BZ7"/>
    <mergeCell ref="CA7:CB7"/>
    <mergeCell ref="CE7:CF7"/>
    <mergeCell ref="CC7:CD7"/>
    <mergeCell ref="CG7:CH7"/>
    <mergeCell ref="BU6:BV6"/>
    <mergeCell ref="BW6:BX6"/>
    <mergeCell ref="BY6:BZ6"/>
    <mergeCell ref="CA6:CB6"/>
    <mergeCell ref="CE6:CF6"/>
    <mergeCell ref="CC6:CD6"/>
    <mergeCell ref="CK4:CL4"/>
    <mergeCell ref="BU5:BV5"/>
    <mergeCell ref="BW5:BX5"/>
    <mergeCell ref="BY5:BZ5"/>
    <mergeCell ref="CA5:CB5"/>
    <mergeCell ref="CE5:CF5"/>
    <mergeCell ref="CC5:CD5"/>
    <mergeCell ref="CG5:CH5"/>
    <mergeCell ref="CI5:CJ5"/>
    <mergeCell ref="CK5:CL5"/>
    <mergeCell ref="CI3:CJ3"/>
    <mergeCell ref="CK3:CL3"/>
    <mergeCell ref="BU4:BV4"/>
    <mergeCell ref="BW4:BX4"/>
    <mergeCell ref="BY4:BZ4"/>
    <mergeCell ref="CA4:CB4"/>
    <mergeCell ref="CE4:CF4"/>
    <mergeCell ref="CC4:CD4"/>
    <mergeCell ref="CG4:CH4"/>
    <mergeCell ref="CI4:CJ4"/>
    <mergeCell ref="BW3:BX3"/>
    <mergeCell ref="BY3:BZ3"/>
    <mergeCell ref="CA3:CB3"/>
    <mergeCell ref="CE3:CF3"/>
    <mergeCell ref="CC3:CD3"/>
    <mergeCell ref="CG3:CH3"/>
    <mergeCell ref="CA2:CB2"/>
    <mergeCell ref="CE2:CF2"/>
    <mergeCell ref="CC2:CD2"/>
    <mergeCell ref="CG2:CH2"/>
    <mergeCell ref="CI2:CJ2"/>
    <mergeCell ref="CK2:CL2"/>
    <mergeCell ref="CA1:CB1"/>
    <mergeCell ref="CE1:CF1"/>
    <mergeCell ref="CC1:CD1"/>
    <mergeCell ref="CG1:CH1"/>
    <mergeCell ref="CI1:CJ1"/>
    <mergeCell ref="CK1:CL1"/>
    <mergeCell ref="BA4:BB4"/>
    <mergeCell ref="BC4:BD4"/>
    <mergeCell ref="BE4:BF4"/>
    <mergeCell ref="BU1:BV1"/>
    <mergeCell ref="BW1:BX1"/>
    <mergeCell ref="BY1:BZ1"/>
    <mergeCell ref="BU2:BV2"/>
    <mergeCell ref="BW2:BX2"/>
    <mergeCell ref="BY2:BZ2"/>
    <mergeCell ref="BU3:BV3"/>
    <mergeCell ref="AQ17:AR17"/>
    <mergeCell ref="AS17:AT17"/>
    <mergeCell ref="AU17:AV17"/>
    <mergeCell ref="AW17:AX17"/>
    <mergeCell ref="AY17:AZ17"/>
    <mergeCell ref="BA17:BB17"/>
    <mergeCell ref="AQ16:AR16"/>
    <mergeCell ref="AS16:AT16"/>
    <mergeCell ref="AU16:AV16"/>
    <mergeCell ref="AW16:AX16"/>
    <mergeCell ref="AY16:AZ16"/>
    <mergeCell ref="BA16:BB16"/>
    <mergeCell ref="AQ15:AR15"/>
    <mergeCell ref="AS15:AT15"/>
    <mergeCell ref="AU15:AV15"/>
    <mergeCell ref="AW15:AX15"/>
    <mergeCell ref="AY15:AZ15"/>
    <mergeCell ref="BA15:BB15"/>
    <mergeCell ref="AQ14:AR14"/>
    <mergeCell ref="AS14:AT14"/>
    <mergeCell ref="AU14:AV14"/>
    <mergeCell ref="AW14:AX14"/>
    <mergeCell ref="AY14:AZ14"/>
    <mergeCell ref="BA14:BB14"/>
    <mergeCell ref="AQ13:AR13"/>
    <mergeCell ref="BS16:BT16"/>
    <mergeCell ref="BC17:BD17"/>
    <mergeCell ref="BE17:BF17"/>
    <mergeCell ref="BG17:BH17"/>
    <mergeCell ref="BI17:BJ17"/>
    <mergeCell ref="BK17:BL17"/>
    <mergeCell ref="BM17:BN17"/>
    <mergeCell ref="BO17:BP17"/>
    <mergeCell ref="BQ17:BR17"/>
    <mergeCell ref="BS17:BT17"/>
    <mergeCell ref="BQ15:BR15"/>
    <mergeCell ref="BS15:BT15"/>
    <mergeCell ref="BC16:BD16"/>
    <mergeCell ref="BE16:BF16"/>
    <mergeCell ref="BG16:BH16"/>
    <mergeCell ref="BI16:BJ16"/>
    <mergeCell ref="BK16:BL16"/>
    <mergeCell ref="BM16:BN16"/>
    <mergeCell ref="BO16:BP16"/>
    <mergeCell ref="BQ16:BR16"/>
    <mergeCell ref="BO14:BP14"/>
    <mergeCell ref="BQ14:BR14"/>
    <mergeCell ref="BS14:BT14"/>
    <mergeCell ref="BC15:BD15"/>
    <mergeCell ref="BE15:BF15"/>
    <mergeCell ref="BG15:BH15"/>
    <mergeCell ref="BI15:BJ15"/>
    <mergeCell ref="BK15:BL15"/>
    <mergeCell ref="BM15:BN15"/>
    <mergeCell ref="BO15:BP15"/>
    <mergeCell ref="BC14:BD14"/>
    <mergeCell ref="BE14:BF14"/>
    <mergeCell ref="BG14:BH14"/>
    <mergeCell ref="BI14:BJ14"/>
    <mergeCell ref="BK14:BL14"/>
    <mergeCell ref="BM14:BN14"/>
    <mergeCell ref="BS12:BT12"/>
    <mergeCell ref="BG13:BH13"/>
    <mergeCell ref="BI13:BJ13"/>
    <mergeCell ref="BK13:BL13"/>
    <mergeCell ref="BM13:BN13"/>
    <mergeCell ref="BO13:BP13"/>
    <mergeCell ref="BQ13:BR13"/>
    <mergeCell ref="BS13:BT13"/>
    <mergeCell ref="BQ11:BR11"/>
    <mergeCell ref="BS11:BT11"/>
    <mergeCell ref="AS13:AT13"/>
    <mergeCell ref="BC13:BD13"/>
    <mergeCell ref="BG12:BH12"/>
    <mergeCell ref="BI12:BJ12"/>
    <mergeCell ref="BK12:BL12"/>
    <mergeCell ref="BM12:BN12"/>
    <mergeCell ref="BO12:BP12"/>
    <mergeCell ref="BQ12:BR12"/>
    <mergeCell ref="BO10:BP10"/>
    <mergeCell ref="BQ10:BR10"/>
    <mergeCell ref="BS10:BT10"/>
    <mergeCell ref="AS12:AT12"/>
    <mergeCell ref="BC12:BD12"/>
    <mergeCell ref="BG11:BH11"/>
    <mergeCell ref="BI11:BJ11"/>
    <mergeCell ref="BK11:BL11"/>
    <mergeCell ref="BM11:BN11"/>
    <mergeCell ref="BO11:BP11"/>
    <mergeCell ref="AS11:AT11"/>
    <mergeCell ref="BC11:BD11"/>
    <mergeCell ref="BG10:BH10"/>
    <mergeCell ref="BI10:BJ10"/>
    <mergeCell ref="BK10:BL10"/>
    <mergeCell ref="BM10:BN10"/>
    <mergeCell ref="AS10:AT10"/>
    <mergeCell ref="BC10:BD10"/>
    <mergeCell ref="BG9:BH9"/>
    <mergeCell ref="BI9:BJ9"/>
    <mergeCell ref="BK9:BL9"/>
    <mergeCell ref="BM9:BN9"/>
    <mergeCell ref="BO9:BP9"/>
    <mergeCell ref="BQ9:BR9"/>
    <mergeCell ref="BS9:BT9"/>
    <mergeCell ref="BQ7:BR7"/>
    <mergeCell ref="BS7:BT7"/>
    <mergeCell ref="AS9:AT9"/>
    <mergeCell ref="BC9:BD9"/>
    <mergeCell ref="BG8:BH8"/>
    <mergeCell ref="BI8:BJ8"/>
    <mergeCell ref="BK8:BL8"/>
    <mergeCell ref="BM8:BN8"/>
    <mergeCell ref="BO8:BP8"/>
    <mergeCell ref="BQ8:BR8"/>
    <mergeCell ref="AW9:AX9"/>
    <mergeCell ref="BA9:BB9"/>
    <mergeCell ref="AU9:AV9"/>
    <mergeCell ref="BE9:BF9"/>
    <mergeCell ref="BO6:BP6"/>
    <mergeCell ref="BQ6:BR6"/>
    <mergeCell ref="BS6:BT6"/>
    <mergeCell ref="AS8:AT8"/>
    <mergeCell ref="BC8:BD8"/>
    <mergeCell ref="BG7:BH7"/>
    <mergeCell ref="BI7:BJ7"/>
    <mergeCell ref="BK7:BL7"/>
    <mergeCell ref="BM7:BN7"/>
    <mergeCell ref="BO7:BP7"/>
    <mergeCell ref="AS7:AT7"/>
    <mergeCell ref="BC7:BD7"/>
    <mergeCell ref="BG6:BH6"/>
    <mergeCell ref="BS4:BT4"/>
    <mergeCell ref="AS6:AT6"/>
    <mergeCell ref="BC6:BD6"/>
    <mergeCell ref="BG5:BH5"/>
    <mergeCell ref="BI5:BJ5"/>
    <mergeCell ref="BK5:BL5"/>
    <mergeCell ref="BM5:BN5"/>
    <mergeCell ref="BO5:BP5"/>
    <mergeCell ref="BQ5:BR5"/>
    <mergeCell ref="BS5:BT5"/>
    <mergeCell ref="BS8:BT8"/>
    <mergeCell ref="BI6:BJ6"/>
    <mergeCell ref="BK6:BL6"/>
    <mergeCell ref="BM6:BN6"/>
    <mergeCell ref="BE7:BF7"/>
    <mergeCell ref="AY7:AZ7"/>
    <mergeCell ref="BE6:BF6"/>
    <mergeCell ref="BQ3:BR3"/>
    <mergeCell ref="BS3:BT3"/>
    <mergeCell ref="AS5:AT5"/>
    <mergeCell ref="BC5:BD5"/>
    <mergeCell ref="BG4:BH4"/>
    <mergeCell ref="BI4:BJ4"/>
    <mergeCell ref="BK4:BL4"/>
    <mergeCell ref="BM4:BN4"/>
    <mergeCell ref="BO4:BP4"/>
    <mergeCell ref="BQ4:BR4"/>
    <mergeCell ref="BE3:BF3"/>
    <mergeCell ref="BG3:BH3"/>
    <mergeCell ref="BI3:BJ3"/>
    <mergeCell ref="BK3:BL3"/>
    <mergeCell ref="BM3:BN3"/>
    <mergeCell ref="BO3:BP3"/>
    <mergeCell ref="BI2:BJ2"/>
    <mergeCell ref="BK2:BL2"/>
    <mergeCell ref="BM2:BN2"/>
    <mergeCell ref="BO2:BP2"/>
    <mergeCell ref="BQ2:BR2"/>
    <mergeCell ref="BS2:BT2"/>
    <mergeCell ref="BE5:BF5"/>
    <mergeCell ref="AY5:AZ5"/>
    <mergeCell ref="BI1:BJ1"/>
    <mergeCell ref="BK1:BL1"/>
    <mergeCell ref="BM1:BN1"/>
    <mergeCell ref="BO1:BP1"/>
    <mergeCell ref="BQ1:BR1"/>
    <mergeCell ref="BS1:BT1"/>
    <mergeCell ref="AK18:AL18"/>
    <mergeCell ref="AM18:AN18"/>
    <mergeCell ref="AO18:AP18"/>
    <mergeCell ref="BC1:BD1"/>
    <mergeCell ref="BE1:BF1"/>
    <mergeCell ref="BG1:BH1"/>
    <mergeCell ref="BC2:BD2"/>
    <mergeCell ref="BE2:BF2"/>
    <mergeCell ref="BG2:BH2"/>
    <mergeCell ref="BC3:BD3"/>
    <mergeCell ref="AK16:AL16"/>
    <mergeCell ref="AM16:AN16"/>
    <mergeCell ref="AO16:AP16"/>
    <mergeCell ref="AK17:AL17"/>
    <mergeCell ref="AM17:AN17"/>
    <mergeCell ref="AO17:AP17"/>
    <mergeCell ref="AM13:AN13"/>
    <mergeCell ref="AO13:AP13"/>
    <mergeCell ref="AK14:AL14"/>
    <mergeCell ref="AM14:AN14"/>
    <mergeCell ref="AO14:AP14"/>
    <mergeCell ref="AK15:AL15"/>
    <mergeCell ref="AM15:AN15"/>
    <mergeCell ref="AO15:AP15"/>
    <mergeCell ref="AY12:AZ12"/>
    <mergeCell ref="AK12:AL12"/>
    <mergeCell ref="AM12:AN12"/>
    <mergeCell ref="AO12:AP12"/>
    <mergeCell ref="AQ12:AR12"/>
    <mergeCell ref="AW13:AX13"/>
    <mergeCell ref="BA13:BB13"/>
    <mergeCell ref="AU13:AV13"/>
    <mergeCell ref="BE13:BF13"/>
    <mergeCell ref="AY13:AZ13"/>
    <mergeCell ref="BE11:BF11"/>
    <mergeCell ref="AY11:AZ11"/>
    <mergeCell ref="AK11:AL11"/>
    <mergeCell ref="AM11:AN11"/>
    <mergeCell ref="AO11:AP11"/>
    <mergeCell ref="AQ11:AR11"/>
    <mergeCell ref="AW12:AX12"/>
    <mergeCell ref="BA12:BB12"/>
    <mergeCell ref="AU12:AV12"/>
    <mergeCell ref="BE12:BF12"/>
    <mergeCell ref="AM10:AN10"/>
    <mergeCell ref="AO10:AP10"/>
    <mergeCell ref="AQ10:AR10"/>
    <mergeCell ref="AW11:AX11"/>
    <mergeCell ref="BA11:BB11"/>
    <mergeCell ref="AU11:AV11"/>
    <mergeCell ref="AY9:AZ9"/>
    <mergeCell ref="AK9:AL9"/>
    <mergeCell ref="AM9:AN9"/>
    <mergeCell ref="AO9:AP9"/>
    <mergeCell ref="AQ9:AR9"/>
    <mergeCell ref="AW10:AX10"/>
    <mergeCell ref="BA10:BB10"/>
    <mergeCell ref="AU10:AV10"/>
    <mergeCell ref="BE10:BF10"/>
    <mergeCell ref="AY10:AZ10"/>
    <mergeCell ref="BE8:BF8"/>
    <mergeCell ref="AY8:AZ8"/>
    <mergeCell ref="AK8:AL8"/>
    <mergeCell ref="AM8:AN8"/>
    <mergeCell ref="AQ3:AR3"/>
    <mergeCell ref="AS3:AT3"/>
    <mergeCell ref="AU3:AV3"/>
    <mergeCell ref="AW3:AX3"/>
    <mergeCell ref="AY3:AZ3"/>
    <mergeCell ref="BA3:BB3"/>
    <mergeCell ref="AM7:AN7"/>
    <mergeCell ref="AO7:AP7"/>
    <mergeCell ref="AQ7:AR7"/>
    <mergeCell ref="AW8:AX8"/>
    <mergeCell ref="BA8:BB8"/>
    <mergeCell ref="AU8:AV8"/>
    <mergeCell ref="AY6:AZ6"/>
    <mergeCell ref="AK6:AL6"/>
    <mergeCell ref="AM6:AN6"/>
    <mergeCell ref="AO6:AP6"/>
    <mergeCell ref="AQ6:AR6"/>
    <mergeCell ref="AW7:AX7"/>
    <mergeCell ref="BA7:BB7"/>
    <mergeCell ref="AU7:AV7"/>
    <mergeCell ref="AO8:AP8"/>
    <mergeCell ref="AQ8:AR8"/>
    <mergeCell ref="AK5:AL5"/>
    <mergeCell ref="AM5:AN5"/>
    <mergeCell ref="AO5:AP5"/>
    <mergeCell ref="AQ5:AR5"/>
    <mergeCell ref="AW6:AX6"/>
    <mergeCell ref="BA6:BB6"/>
    <mergeCell ref="AU6:AV6"/>
    <mergeCell ref="AY1:AZ1"/>
    <mergeCell ref="BA1:BB1"/>
    <mergeCell ref="AK2:AL2"/>
    <mergeCell ref="AM2:AN2"/>
    <mergeCell ref="AO2:AP2"/>
    <mergeCell ref="AQ2:AR2"/>
    <mergeCell ref="AS2:AT2"/>
    <mergeCell ref="AU2:AV2"/>
    <mergeCell ref="AW2:AX2"/>
    <mergeCell ref="AY2:AZ2"/>
    <mergeCell ref="AM1:AN1"/>
    <mergeCell ref="AO1:AP1"/>
    <mergeCell ref="AQ1:AR1"/>
    <mergeCell ref="AS1:AT1"/>
    <mergeCell ref="AU1:AV1"/>
    <mergeCell ref="AW1:AX1"/>
    <mergeCell ref="A17:R17"/>
    <mergeCell ref="E7:O7"/>
    <mergeCell ref="AM4:AN4"/>
    <mergeCell ref="AO4:AP4"/>
    <mergeCell ref="AQ4:AR4"/>
    <mergeCell ref="AW5:AX5"/>
    <mergeCell ref="BA5:BB5"/>
    <mergeCell ref="AU5:AV5"/>
    <mergeCell ref="AS4:AT4"/>
    <mergeCell ref="AU4:AV4"/>
    <mergeCell ref="AW4:AX4"/>
    <mergeCell ref="AY4:AZ4"/>
    <mergeCell ref="BA2:BB2"/>
    <mergeCell ref="AK3:AL3"/>
    <mergeCell ref="AM3:AN3"/>
    <mergeCell ref="AO3:AP3"/>
    <mergeCell ref="A18:R18"/>
    <mergeCell ref="A20:R20"/>
    <mergeCell ref="A1:R1"/>
    <mergeCell ref="A2:R2"/>
    <mergeCell ref="AK1:AL1"/>
    <mergeCell ref="AK4:AL4"/>
    <mergeCell ref="AK7:AL7"/>
    <mergeCell ref="AK10:AL10"/>
    <mergeCell ref="AK13:AL13"/>
    <mergeCell ref="Q13:R14"/>
    <mergeCell ref="B14:D14"/>
    <mergeCell ref="F14:O14"/>
    <mergeCell ref="F15:I15"/>
    <mergeCell ref="B5:R5"/>
    <mergeCell ref="B8:D8"/>
    <mergeCell ref="B4:L4"/>
    <mergeCell ref="B13:D13"/>
    <mergeCell ref="E13:E14"/>
    <mergeCell ref="F13:H13"/>
    <mergeCell ref="I13:L13"/>
    <mergeCell ref="M13:O13"/>
    <mergeCell ref="P13:P14"/>
    <mergeCell ref="B9:I9"/>
    <mergeCell ref="K9:N9"/>
    <mergeCell ref="B10:I10"/>
    <mergeCell ref="K10:N10"/>
    <mergeCell ref="B11:I11"/>
    <mergeCell ref="K11:N11"/>
    <mergeCell ref="B6:D7"/>
    <mergeCell ref="E6:O6"/>
    <mergeCell ref="P6:P7"/>
    <mergeCell ref="Q6:R7"/>
  </mergeCells>
  <pageMargins left="1.5748031496062993" right="1.1811023622047243" top="1.1811023622047243" bottom="1.1811023622047243" header="0.31496062992125984" footer="0.9842519685039370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0"/>
  <sheetViews>
    <sheetView view="pageBreakPreview" topLeftCell="A22" zoomScaleNormal="100" zoomScaleSheetLayoutView="100" workbookViewId="0">
      <selection activeCell="U37" sqref="U37"/>
    </sheetView>
  </sheetViews>
  <sheetFormatPr defaultColWidth="3.7109375" defaultRowHeight="20.100000000000001" customHeight="1" x14ac:dyDescent="0.25"/>
  <cols>
    <col min="1" max="16384" width="3.7109375" style="24"/>
  </cols>
  <sheetData>
    <row r="1" spans="1:90" ht="20.100000000000001" customHeight="1" x14ac:dyDescent="0.25">
      <c r="A1" s="115" t="s">
        <v>155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90" ht="20.100000000000001" customHeight="1" x14ac:dyDescent="0.25">
      <c r="A2" s="115" t="s">
        <v>214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4" spans="1:90" ht="20.100000000000001" customHeight="1" x14ac:dyDescent="0.25">
      <c r="A4" s="72" t="s">
        <v>12</v>
      </c>
      <c r="B4" s="72"/>
      <c r="C4" s="72"/>
      <c r="D4" s="72" t="s">
        <v>215</v>
      </c>
      <c r="E4" s="72"/>
      <c r="F4" s="72"/>
      <c r="G4" s="72" t="s">
        <v>2</v>
      </c>
      <c r="H4" s="72"/>
      <c r="I4" s="72" t="s">
        <v>161</v>
      </c>
      <c r="J4" s="72"/>
      <c r="K4" s="72" t="s">
        <v>12</v>
      </c>
      <c r="L4" s="72"/>
      <c r="M4" s="72"/>
      <c r="N4" s="72"/>
      <c r="O4" s="72" t="s">
        <v>12</v>
      </c>
      <c r="P4" s="72"/>
      <c r="Q4" s="72"/>
      <c r="R4" s="72"/>
      <c r="S4" s="72" t="s">
        <v>12</v>
      </c>
      <c r="T4" s="72"/>
      <c r="U4" s="72"/>
      <c r="V4" s="72" t="s">
        <v>215</v>
      </c>
      <c r="W4" s="72"/>
      <c r="X4" s="72"/>
      <c r="Y4" s="72" t="s">
        <v>2</v>
      </c>
      <c r="Z4" s="72"/>
      <c r="AA4" s="72" t="s">
        <v>161</v>
      </c>
      <c r="AB4" s="72"/>
      <c r="AC4" s="72" t="s">
        <v>12</v>
      </c>
      <c r="AD4" s="72"/>
      <c r="AE4" s="72"/>
      <c r="AF4" s="72"/>
      <c r="AG4" s="72" t="s">
        <v>12</v>
      </c>
      <c r="AH4" s="72"/>
      <c r="AI4" s="72"/>
      <c r="AJ4" s="72"/>
      <c r="AK4" s="72" t="s">
        <v>12</v>
      </c>
      <c r="AL4" s="72"/>
      <c r="AM4" s="72"/>
      <c r="AN4" s="72" t="s">
        <v>215</v>
      </c>
      <c r="AO4" s="72"/>
      <c r="AP4" s="72"/>
      <c r="AQ4" s="72" t="s">
        <v>2</v>
      </c>
      <c r="AR4" s="72"/>
      <c r="AS4" s="72" t="s">
        <v>161</v>
      </c>
      <c r="AT4" s="72"/>
      <c r="AU4" s="72" t="s">
        <v>12</v>
      </c>
      <c r="AV4" s="72"/>
      <c r="AW4" s="72"/>
      <c r="AX4" s="72"/>
      <c r="AY4" s="72" t="s">
        <v>12</v>
      </c>
      <c r="AZ4" s="72"/>
      <c r="BA4" s="72"/>
      <c r="BB4" s="72"/>
      <c r="BC4" s="72" t="s">
        <v>12</v>
      </c>
      <c r="BD4" s="72"/>
      <c r="BE4" s="72"/>
      <c r="BF4" s="72" t="s">
        <v>215</v>
      </c>
      <c r="BG4" s="72"/>
      <c r="BH4" s="72"/>
      <c r="BI4" s="72" t="s">
        <v>2</v>
      </c>
      <c r="BJ4" s="72"/>
      <c r="BK4" s="72" t="s">
        <v>161</v>
      </c>
      <c r="BL4" s="72"/>
      <c r="BM4" s="72" t="s">
        <v>12</v>
      </c>
      <c r="BN4" s="72"/>
      <c r="BO4" s="72"/>
      <c r="BP4" s="72"/>
      <c r="BQ4" s="72" t="s">
        <v>12</v>
      </c>
      <c r="BR4" s="72"/>
      <c r="BS4" s="72"/>
      <c r="BT4" s="72"/>
      <c r="BU4" s="72" t="s">
        <v>12</v>
      </c>
      <c r="BV4" s="72"/>
      <c r="BW4" s="72"/>
      <c r="BX4" s="72" t="s">
        <v>215</v>
      </c>
      <c r="BY4" s="72"/>
      <c r="BZ4" s="72"/>
      <c r="CA4" s="72" t="s">
        <v>2</v>
      </c>
      <c r="CB4" s="72"/>
      <c r="CC4" s="72" t="s">
        <v>161</v>
      </c>
      <c r="CD4" s="72"/>
      <c r="CE4" s="72" t="s">
        <v>12</v>
      </c>
      <c r="CF4" s="72"/>
      <c r="CG4" s="72"/>
      <c r="CH4" s="72"/>
      <c r="CI4" s="72" t="s">
        <v>12</v>
      </c>
      <c r="CJ4" s="72"/>
      <c r="CK4" s="72"/>
      <c r="CL4" s="72"/>
    </row>
    <row r="5" spans="1:90" ht="20.100000000000001" customHeight="1" x14ac:dyDescent="0.25">
      <c r="A5" s="46" t="s">
        <v>13</v>
      </c>
      <c r="B5" s="46"/>
      <c r="C5" s="46"/>
      <c r="D5" s="46" t="s">
        <v>82</v>
      </c>
      <c r="E5" s="46"/>
      <c r="F5" s="46"/>
      <c r="G5" s="46"/>
      <c r="H5" s="46"/>
      <c r="I5" s="46" t="s">
        <v>36</v>
      </c>
      <c r="J5" s="46"/>
      <c r="K5" s="46" t="s">
        <v>216</v>
      </c>
      <c r="L5" s="46"/>
      <c r="M5" s="46"/>
      <c r="N5" s="46"/>
      <c r="O5" s="46" t="s">
        <v>6</v>
      </c>
      <c r="P5" s="46"/>
      <c r="Q5" s="46"/>
      <c r="R5" s="46"/>
      <c r="S5" s="46" t="s">
        <v>13</v>
      </c>
      <c r="T5" s="46"/>
      <c r="U5" s="46"/>
      <c r="V5" s="46" t="s">
        <v>82</v>
      </c>
      <c r="W5" s="46"/>
      <c r="X5" s="46"/>
      <c r="Y5" s="46"/>
      <c r="Z5" s="46"/>
      <c r="AA5" s="46" t="s">
        <v>36</v>
      </c>
      <c r="AB5" s="46"/>
      <c r="AC5" s="46" t="s">
        <v>216</v>
      </c>
      <c r="AD5" s="46"/>
      <c r="AE5" s="46"/>
      <c r="AF5" s="46"/>
      <c r="AG5" s="46" t="s">
        <v>6</v>
      </c>
      <c r="AH5" s="46"/>
      <c r="AI5" s="46"/>
      <c r="AJ5" s="46"/>
      <c r="AK5" s="46" t="s">
        <v>13</v>
      </c>
      <c r="AL5" s="46"/>
      <c r="AM5" s="46"/>
      <c r="AN5" s="46" t="s">
        <v>82</v>
      </c>
      <c r="AO5" s="46"/>
      <c r="AP5" s="46"/>
      <c r="AQ5" s="46"/>
      <c r="AR5" s="46"/>
      <c r="AS5" s="46" t="s">
        <v>36</v>
      </c>
      <c r="AT5" s="46"/>
      <c r="AU5" s="46" t="s">
        <v>216</v>
      </c>
      <c r="AV5" s="46"/>
      <c r="AW5" s="46"/>
      <c r="AX5" s="46"/>
      <c r="AY5" s="46" t="s">
        <v>6</v>
      </c>
      <c r="AZ5" s="46"/>
      <c r="BA5" s="46"/>
      <c r="BB5" s="46"/>
      <c r="BC5" s="46" t="s">
        <v>13</v>
      </c>
      <c r="BD5" s="46"/>
      <c r="BE5" s="46"/>
      <c r="BF5" s="46" t="s">
        <v>82</v>
      </c>
      <c r="BG5" s="46"/>
      <c r="BH5" s="46"/>
      <c r="BI5" s="46"/>
      <c r="BJ5" s="46"/>
      <c r="BK5" s="46" t="s">
        <v>36</v>
      </c>
      <c r="BL5" s="46"/>
      <c r="BM5" s="46" t="s">
        <v>216</v>
      </c>
      <c r="BN5" s="46"/>
      <c r="BO5" s="46"/>
      <c r="BP5" s="46"/>
      <c r="BQ5" s="46" t="s">
        <v>6</v>
      </c>
      <c r="BR5" s="46"/>
      <c r="BS5" s="46"/>
      <c r="BT5" s="46"/>
      <c r="BU5" s="46" t="s">
        <v>13</v>
      </c>
      <c r="BV5" s="46"/>
      <c r="BW5" s="46"/>
      <c r="BX5" s="46" t="s">
        <v>82</v>
      </c>
      <c r="BY5" s="46"/>
      <c r="BZ5" s="46"/>
      <c r="CA5" s="46"/>
      <c r="CB5" s="46"/>
      <c r="CC5" s="46" t="s">
        <v>36</v>
      </c>
      <c r="CD5" s="46"/>
      <c r="CE5" s="46" t="s">
        <v>216</v>
      </c>
      <c r="CF5" s="46"/>
      <c r="CG5" s="46"/>
      <c r="CH5" s="46"/>
      <c r="CI5" s="46" t="s">
        <v>6</v>
      </c>
      <c r="CJ5" s="46"/>
      <c r="CK5" s="46"/>
      <c r="CL5" s="46"/>
    </row>
    <row r="6" spans="1:90" ht="20.100000000000001" customHeight="1" x14ac:dyDescent="0.25">
      <c r="A6" s="58" t="s">
        <v>10</v>
      </c>
      <c r="B6" s="58"/>
      <c r="C6" s="58"/>
      <c r="D6" s="58" t="s">
        <v>159</v>
      </c>
      <c r="E6" s="58"/>
      <c r="F6" s="58"/>
      <c r="G6" s="58" t="s">
        <v>160</v>
      </c>
      <c r="H6" s="58"/>
      <c r="I6" s="58" t="s">
        <v>162</v>
      </c>
      <c r="J6" s="58"/>
      <c r="K6" s="58" t="s">
        <v>10</v>
      </c>
      <c r="L6" s="58"/>
      <c r="M6" s="58"/>
      <c r="N6" s="58"/>
      <c r="O6" s="58" t="s">
        <v>10</v>
      </c>
      <c r="P6" s="58"/>
      <c r="Q6" s="58"/>
      <c r="R6" s="58"/>
      <c r="S6" s="58" t="s">
        <v>10</v>
      </c>
      <c r="T6" s="58"/>
      <c r="U6" s="58"/>
      <c r="V6" s="58" t="s">
        <v>159</v>
      </c>
      <c r="W6" s="58"/>
      <c r="X6" s="58"/>
      <c r="Y6" s="58" t="s">
        <v>160</v>
      </c>
      <c r="Z6" s="58"/>
      <c r="AA6" s="58" t="s">
        <v>162</v>
      </c>
      <c r="AB6" s="58"/>
      <c r="AC6" s="58" t="s">
        <v>10</v>
      </c>
      <c r="AD6" s="58"/>
      <c r="AE6" s="58"/>
      <c r="AF6" s="58"/>
      <c r="AG6" s="58" t="s">
        <v>10</v>
      </c>
      <c r="AH6" s="58"/>
      <c r="AI6" s="58"/>
      <c r="AJ6" s="58"/>
      <c r="AK6" s="58" t="s">
        <v>10</v>
      </c>
      <c r="AL6" s="58"/>
      <c r="AM6" s="58"/>
      <c r="AN6" s="58" t="s">
        <v>159</v>
      </c>
      <c r="AO6" s="58"/>
      <c r="AP6" s="58"/>
      <c r="AQ6" s="58" t="s">
        <v>160</v>
      </c>
      <c r="AR6" s="58"/>
      <c r="AS6" s="58" t="s">
        <v>162</v>
      </c>
      <c r="AT6" s="58"/>
      <c r="AU6" s="58" t="s">
        <v>10</v>
      </c>
      <c r="AV6" s="58"/>
      <c r="AW6" s="58"/>
      <c r="AX6" s="58"/>
      <c r="AY6" s="58" t="s">
        <v>10</v>
      </c>
      <c r="AZ6" s="58"/>
      <c r="BA6" s="58"/>
      <c r="BB6" s="58"/>
      <c r="BC6" s="58" t="s">
        <v>10</v>
      </c>
      <c r="BD6" s="58"/>
      <c r="BE6" s="58"/>
      <c r="BF6" s="58" t="s">
        <v>159</v>
      </c>
      <c r="BG6" s="58"/>
      <c r="BH6" s="58"/>
      <c r="BI6" s="58" t="s">
        <v>160</v>
      </c>
      <c r="BJ6" s="58"/>
      <c r="BK6" s="58" t="s">
        <v>162</v>
      </c>
      <c r="BL6" s="58"/>
      <c r="BM6" s="58" t="s">
        <v>10</v>
      </c>
      <c r="BN6" s="58"/>
      <c r="BO6" s="58"/>
      <c r="BP6" s="58"/>
      <c r="BQ6" s="58" t="s">
        <v>10</v>
      </c>
      <c r="BR6" s="58"/>
      <c r="BS6" s="58"/>
      <c r="BT6" s="58"/>
      <c r="BU6" s="58" t="s">
        <v>10</v>
      </c>
      <c r="BV6" s="58"/>
      <c r="BW6" s="58"/>
      <c r="BX6" s="58" t="s">
        <v>159</v>
      </c>
      <c r="BY6" s="58"/>
      <c r="BZ6" s="58"/>
      <c r="CA6" s="58" t="s">
        <v>160</v>
      </c>
      <c r="CB6" s="58"/>
      <c r="CC6" s="58" t="s">
        <v>162</v>
      </c>
      <c r="CD6" s="58"/>
      <c r="CE6" s="58" t="s">
        <v>10</v>
      </c>
      <c r="CF6" s="58"/>
      <c r="CG6" s="58"/>
      <c r="CH6" s="58"/>
      <c r="CI6" s="58" t="s">
        <v>10</v>
      </c>
      <c r="CJ6" s="58"/>
      <c r="CK6" s="58"/>
      <c r="CL6" s="58"/>
    </row>
    <row r="7" spans="1:90" ht="20.100000000000001" customHeight="1" x14ac:dyDescent="0.25">
      <c r="A7" s="72">
        <v>55</v>
      </c>
      <c r="B7" s="72"/>
      <c r="C7" s="72"/>
      <c r="D7" s="72">
        <v>7.5</v>
      </c>
      <c r="E7" s="72"/>
      <c r="F7" s="72"/>
      <c r="G7" s="46">
        <v>0</v>
      </c>
      <c r="H7" s="46"/>
      <c r="I7" s="49">
        <f>Data!X41/1000</f>
        <v>3</v>
      </c>
      <c r="J7" s="49"/>
      <c r="K7" s="46">
        <f>A7-9</f>
        <v>46</v>
      </c>
      <c r="L7" s="46"/>
      <c r="M7" s="46"/>
      <c r="N7" s="46"/>
      <c r="O7" s="46">
        <f>K7+2</f>
        <v>48</v>
      </c>
      <c r="P7" s="46"/>
      <c r="Q7" s="46"/>
      <c r="R7" s="46"/>
      <c r="S7" s="72">
        <v>60</v>
      </c>
      <c r="T7" s="72"/>
      <c r="U7" s="72"/>
      <c r="V7" s="72">
        <v>7.5</v>
      </c>
      <c r="W7" s="72"/>
      <c r="X7" s="72"/>
      <c r="Y7" s="46">
        <v>0</v>
      </c>
      <c r="Z7" s="46"/>
      <c r="AA7" s="49">
        <f>Data!AA41/1000</f>
        <v>3</v>
      </c>
      <c r="AB7" s="49"/>
      <c r="AC7" s="46">
        <f>S7-9</f>
        <v>51</v>
      </c>
      <c r="AD7" s="46"/>
      <c r="AE7" s="46"/>
      <c r="AF7" s="46"/>
      <c r="AG7" s="46">
        <f>AC7+2</f>
        <v>53</v>
      </c>
      <c r="AH7" s="46"/>
      <c r="AI7" s="46"/>
      <c r="AJ7" s="46"/>
      <c r="AK7" s="72">
        <v>65</v>
      </c>
      <c r="AL7" s="72"/>
      <c r="AM7" s="72"/>
      <c r="AN7" s="72">
        <v>7.5</v>
      </c>
      <c r="AO7" s="72"/>
      <c r="AP7" s="72"/>
      <c r="AQ7" s="46">
        <v>0</v>
      </c>
      <c r="AR7" s="46"/>
      <c r="AS7" s="49">
        <f>Data!U41/1000</f>
        <v>3</v>
      </c>
      <c r="AT7" s="49"/>
      <c r="AU7" s="46">
        <f>AK7-9</f>
        <v>56</v>
      </c>
      <c r="AV7" s="46"/>
      <c r="AW7" s="46"/>
      <c r="AX7" s="46"/>
      <c r="AY7" s="46">
        <f>AU7+2</f>
        <v>58</v>
      </c>
      <c r="AZ7" s="46"/>
      <c r="BA7" s="46"/>
      <c r="BB7" s="46"/>
      <c r="BC7" s="72">
        <v>70</v>
      </c>
      <c r="BD7" s="72"/>
      <c r="BE7" s="72"/>
      <c r="BF7" s="72">
        <v>7.5</v>
      </c>
      <c r="BG7" s="72"/>
      <c r="BH7" s="72"/>
      <c r="BI7" s="46">
        <v>0</v>
      </c>
      <c r="BJ7" s="46"/>
      <c r="BK7" s="49">
        <f>Data!AD41/1000</f>
        <v>3</v>
      </c>
      <c r="BL7" s="49"/>
      <c r="BM7" s="46">
        <f>BC7-9</f>
        <v>61</v>
      </c>
      <c r="BN7" s="46"/>
      <c r="BO7" s="46"/>
      <c r="BP7" s="46"/>
      <c r="BQ7" s="46">
        <f>BM7+2</f>
        <v>63</v>
      </c>
      <c r="BR7" s="46"/>
      <c r="BS7" s="46"/>
      <c r="BT7" s="46"/>
      <c r="BU7" s="72">
        <v>75</v>
      </c>
      <c r="BV7" s="72"/>
      <c r="BW7" s="72"/>
      <c r="BX7" s="72">
        <v>7.5</v>
      </c>
      <c r="BY7" s="72"/>
      <c r="BZ7" s="72"/>
      <c r="CA7" s="46">
        <v>0</v>
      </c>
      <c r="CB7" s="46"/>
      <c r="CC7" s="121">
        <f>Data!AG41/1000</f>
        <v>3</v>
      </c>
      <c r="CD7" s="121"/>
      <c r="CE7" s="46">
        <f>BU7-9</f>
        <v>66</v>
      </c>
      <c r="CF7" s="46"/>
      <c r="CG7" s="46"/>
      <c r="CH7" s="46"/>
      <c r="CI7" s="46">
        <f>CE7+2</f>
        <v>68</v>
      </c>
      <c r="CJ7" s="46"/>
      <c r="CK7" s="46"/>
      <c r="CL7" s="46"/>
    </row>
    <row r="8" spans="1:90" ht="20.100000000000001" customHeight="1" x14ac:dyDescent="0.25">
      <c r="A8" s="70"/>
      <c r="B8" s="70"/>
      <c r="C8" s="70"/>
      <c r="D8" s="70"/>
      <c r="E8" s="70"/>
      <c r="F8" s="70"/>
      <c r="G8" s="46">
        <v>1</v>
      </c>
      <c r="H8" s="46"/>
      <c r="I8" s="49">
        <f>Data!X42/1000</f>
        <v>2.9300970873786407</v>
      </c>
      <c r="J8" s="49"/>
      <c r="K8" s="46">
        <f>A7-9</f>
        <v>46</v>
      </c>
      <c r="L8" s="46"/>
      <c r="M8" s="46"/>
      <c r="N8" s="46"/>
      <c r="O8" s="46">
        <f t="shared" ref="O8:O23" si="0">K8+2</f>
        <v>48</v>
      </c>
      <c r="P8" s="46"/>
      <c r="Q8" s="46"/>
      <c r="R8" s="46"/>
      <c r="S8" s="70"/>
      <c r="T8" s="70"/>
      <c r="U8" s="70"/>
      <c r="V8" s="70"/>
      <c r="W8" s="70"/>
      <c r="X8" s="70"/>
      <c r="Y8" s="46">
        <v>1</v>
      </c>
      <c r="Z8" s="46"/>
      <c r="AA8" s="49">
        <f>Data!AA42/1000</f>
        <v>2.8630434782608694</v>
      </c>
      <c r="AB8" s="49"/>
      <c r="AC8" s="46">
        <f>S7-9</f>
        <v>51</v>
      </c>
      <c r="AD8" s="46"/>
      <c r="AE8" s="46"/>
      <c r="AF8" s="46"/>
      <c r="AG8" s="46">
        <f t="shared" ref="AG8:AG23" si="1">AC8+2</f>
        <v>53</v>
      </c>
      <c r="AH8" s="46"/>
      <c r="AI8" s="46"/>
      <c r="AJ8" s="46"/>
      <c r="AK8" s="70"/>
      <c r="AL8" s="70"/>
      <c r="AM8" s="70"/>
      <c r="AN8" s="70"/>
      <c r="AO8" s="70"/>
      <c r="AP8" s="70"/>
      <c r="AQ8" s="46">
        <v>1</v>
      </c>
      <c r="AR8" s="46"/>
      <c r="AS8" s="49">
        <f>Data!U42/1000</f>
        <v>2.7962529274004684</v>
      </c>
      <c r="AT8" s="49"/>
      <c r="AU8" s="46">
        <f>AK7-9</f>
        <v>56</v>
      </c>
      <c r="AV8" s="46"/>
      <c r="AW8" s="46"/>
      <c r="AX8" s="46"/>
      <c r="AY8" s="46">
        <f t="shared" ref="AY8:AY23" si="2">AU8+2</f>
        <v>58</v>
      </c>
      <c r="AZ8" s="46"/>
      <c r="BA8" s="46"/>
      <c r="BB8" s="46"/>
      <c r="BC8" s="70"/>
      <c r="BD8" s="70"/>
      <c r="BE8" s="70"/>
      <c r="BF8" s="70"/>
      <c r="BG8" s="70"/>
      <c r="BH8" s="70"/>
      <c r="BI8" s="46">
        <v>1</v>
      </c>
      <c r="BJ8" s="46"/>
      <c r="BK8" s="49">
        <f>Data!AD42/1000</f>
        <v>2.7013440000000002</v>
      </c>
      <c r="BL8" s="49"/>
      <c r="BM8" s="46">
        <f>BC7-9</f>
        <v>61</v>
      </c>
      <c r="BN8" s="46"/>
      <c r="BO8" s="46"/>
      <c r="BP8" s="46"/>
      <c r="BQ8" s="46">
        <f t="shared" ref="BQ8:BQ23" si="3">BM8+2</f>
        <v>63</v>
      </c>
      <c r="BR8" s="46"/>
      <c r="BS8" s="46"/>
      <c r="BT8" s="46"/>
      <c r="BU8" s="70"/>
      <c r="BV8" s="70"/>
      <c r="BW8" s="70"/>
      <c r="BX8" s="70"/>
      <c r="BY8" s="70"/>
      <c r="BZ8" s="70"/>
      <c r="CA8" s="46">
        <v>1</v>
      </c>
      <c r="CB8" s="46"/>
      <c r="CC8" s="120">
        <f>Data!AG42/1000</f>
        <v>2.55565</v>
      </c>
      <c r="CD8" s="120"/>
      <c r="CE8" s="46">
        <f>BU7-9</f>
        <v>66</v>
      </c>
      <c r="CF8" s="46"/>
      <c r="CG8" s="46"/>
      <c r="CH8" s="46"/>
      <c r="CI8" s="46">
        <f t="shared" ref="CI8:CI23" si="4">CE8+2</f>
        <v>68</v>
      </c>
      <c r="CJ8" s="46"/>
      <c r="CK8" s="46"/>
      <c r="CL8" s="46"/>
    </row>
    <row r="9" spans="1:90" ht="20.100000000000001" customHeight="1" x14ac:dyDescent="0.25">
      <c r="A9" s="70"/>
      <c r="B9" s="70"/>
      <c r="C9" s="70"/>
      <c r="D9" s="70"/>
      <c r="E9" s="70"/>
      <c r="F9" s="70"/>
      <c r="G9" s="46">
        <v>2</v>
      </c>
      <c r="H9" s="46"/>
      <c r="I9" s="49">
        <f>Data!X43/1000</f>
        <v>2.7728155339805824</v>
      </c>
      <c r="J9" s="49"/>
      <c r="K9" s="46">
        <f>A7-9</f>
        <v>46</v>
      </c>
      <c r="L9" s="46"/>
      <c r="M9" s="46"/>
      <c r="N9" s="46"/>
      <c r="O9" s="46">
        <f t="shared" si="0"/>
        <v>48</v>
      </c>
      <c r="P9" s="46"/>
      <c r="Q9" s="46"/>
      <c r="R9" s="46"/>
      <c r="S9" s="70"/>
      <c r="T9" s="70"/>
      <c r="U9" s="70"/>
      <c r="V9" s="70"/>
      <c r="W9" s="70"/>
      <c r="X9" s="70"/>
      <c r="Y9" s="46">
        <v>2</v>
      </c>
      <c r="Z9" s="46"/>
      <c r="AA9" s="49">
        <f>Data!AA43/1000</f>
        <v>2.7032608695652169</v>
      </c>
      <c r="AB9" s="49"/>
      <c r="AC9" s="46">
        <f>S7-9</f>
        <v>51</v>
      </c>
      <c r="AD9" s="46"/>
      <c r="AE9" s="46"/>
      <c r="AF9" s="46"/>
      <c r="AG9" s="46">
        <f t="shared" si="1"/>
        <v>53</v>
      </c>
      <c r="AH9" s="46"/>
      <c r="AI9" s="46"/>
      <c r="AJ9" s="46"/>
      <c r="AK9" s="70"/>
      <c r="AL9" s="70"/>
      <c r="AM9" s="70"/>
      <c r="AN9" s="70"/>
      <c r="AO9" s="70"/>
      <c r="AP9" s="70"/>
      <c r="AQ9" s="46">
        <v>2</v>
      </c>
      <c r="AR9" s="46"/>
      <c r="AS9" s="49">
        <f>Data!U43/1000</f>
        <v>2.6557377049180326</v>
      </c>
      <c r="AT9" s="49"/>
      <c r="AU9" s="46">
        <f>AK7-9</f>
        <v>56</v>
      </c>
      <c r="AV9" s="46"/>
      <c r="AW9" s="46"/>
      <c r="AX9" s="46"/>
      <c r="AY9" s="46">
        <f t="shared" si="2"/>
        <v>58</v>
      </c>
      <c r="AZ9" s="46"/>
      <c r="BA9" s="46"/>
      <c r="BB9" s="46"/>
      <c r="BC9" s="70"/>
      <c r="BD9" s="70"/>
      <c r="BE9" s="70"/>
      <c r="BF9" s="70"/>
      <c r="BG9" s="70"/>
      <c r="BH9" s="70"/>
      <c r="BI9" s="46">
        <v>2</v>
      </c>
      <c r="BJ9" s="46"/>
      <c r="BK9" s="49">
        <f>Data!AD43/1000</f>
        <v>2.4055300000000002</v>
      </c>
      <c r="BL9" s="49"/>
      <c r="BM9" s="46">
        <f>BC7-9</f>
        <v>61</v>
      </c>
      <c r="BN9" s="46"/>
      <c r="BO9" s="46"/>
      <c r="BP9" s="46"/>
      <c r="BQ9" s="46">
        <f t="shared" si="3"/>
        <v>63</v>
      </c>
      <c r="BR9" s="46"/>
      <c r="BS9" s="46"/>
      <c r="BT9" s="46"/>
      <c r="BU9" s="70"/>
      <c r="BV9" s="70"/>
      <c r="BW9" s="70"/>
      <c r="BX9" s="70"/>
      <c r="BY9" s="70"/>
      <c r="BZ9" s="70"/>
      <c r="CA9" s="46">
        <v>2</v>
      </c>
      <c r="CB9" s="46"/>
      <c r="CC9" s="120">
        <f>Data!AG43/1000</f>
        <v>2.2167235494880546</v>
      </c>
      <c r="CD9" s="120"/>
      <c r="CE9" s="46">
        <f>BU7-9</f>
        <v>66</v>
      </c>
      <c r="CF9" s="46"/>
      <c r="CG9" s="46"/>
      <c r="CH9" s="46"/>
      <c r="CI9" s="46">
        <f t="shared" si="4"/>
        <v>68</v>
      </c>
      <c r="CJ9" s="46"/>
      <c r="CK9" s="46"/>
      <c r="CL9" s="46"/>
    </row>
    <row r="10" spans="1:90" ht="20.100000000000001" customHeight="1" x14ac:dyDescent="0.25">
      <c r="A10" s="70"/>
      <c r="B10" s="70"/>
      <c r="C10" s="70"/>
      <c r="D10" s="70"/>
      <c r="E10" s="70"/>
      <c r="F10" s="70"/>
      <c r="G10" s="46">
        <v>3</v>
      </c>
      <c r="H10" s="46"/>
      <c r="I10" s="49">
        <f>Data!X44/1000</f>
        <v>2.6883495145631069</v>
      </c>
      <c r="J10" s="49"/>
      <c r="K10" s="46">
        <f>A7-9</f>
        <v>46</v>
      </c>
      <c r="L10" s="46"/>
      <c r="M10" s="46"/>
      <c r="N10" s="46"/>
      <c r="O10" s="46">
        <f t="shared" si="0"/>
        <v>48</v>
      </c>
      <c r="P10" s="46"/>
      <c r="Q10" s="46"/>
      <c r="R10" s="46"/>
      <c r="S10" s="70"/>
      <c r="T10" s="70"/>
      <c r="U10" s="70"/>
      <c r="V10" s="70"/>
      <c r="W10" s="70"/>
      <c r="X10" s="70"/>
      <c r="Y10" s="46">
        <v>3</v>
      </c>
      <c r="Z10" s="46"/>
      <c r="AA10" s="49">
        <f>Data!AA44/1000</f>
        <v>2.625</v>
      </c>
      <c r="AB10" s="49"/>
      <c r="AC10" s="46">
        <f>S7-9</f>
        <v>51</v>
      </c>
      <c r="AD10" s="46"/>
      <c r="AE10" s="46"/>
      <c r="AF10" s="46"/>
      <c r="AG10" s="46">
        <f t="shared" si="1"/>
        <v>53</v>
      </c>
      <c r="AH10" s="46"/>
      <c r="AI10" s="46"/>
      <c r="AJ10" s="46"/>
      <c r="AK10" s="70"/>
      <c r="AL10" s="70"/>
      <c r="AM10" s="70"/>
      <c r="AN10" s="70"/>
      <c r="AO10" s="70"/>
      <c r="AP10" s="70"/>
      <c r="AQ10" s="46">
        <v>3</v>
      </c>
      <c r="AR10" s="46"/>
      <c r="AS10" s="49">
        <f>Data!U44/1000</f>
        <v>2.557377049180328</v>
      </c>
      <c r="AT10" s="49"/>
      <c r="AU10" s="46">
        <f>AK7-9</f>
        <v>56</v>
      </c>
      <c r="AV10" s="46"/>
      <c r="AW10" s="46"/>
      <c r="AX10" s="46"/>
      <c r="AY10" s="46">
        <f t="shared" si="2"/>
        <v>58</v>
      </c>
      <c r="AZ10" s="46"/>
      <c r="BA10" s="46"/>
      <c r="BB10" s="46"/>
      <c r="BC10" s="70"/>
      <c r="BD10" s="70"/>
      <c r="BE10" s="70"/>
      <c r="BF10" s="70"/>
      <c r="BG10" s="70"/>
      <c r="BH10" s="70"/>
      <c r="BI10" s="46">
        <v>3</v>
      </c>
      <c r="BJ10" s="46"/>
      <c r="BK10" s="49">
        <f>Data!AD44/1000</f>
        <v>2.2547899999999998</v>
      </c>
      <c r="BL10" s="49"/>
      <c r="BM10" s="46">
        <f>BC7-9</f>
        <v>61</v>
      </c>
      <c r="BN10" s="46"/>
      <c r="BO10" s="46"/>
      <c r="BP10" s="46"/>
      <c r="BQ10" s="46">
        <f t="shared" si="3"/>
        <v>63</v>
      </c>
      <c r="BR10" s="46"/>
      <c r="BS10" s="46"/>
      <c r="BT10" s="46"/>
      <c r="BU10" s="70"/>
      <c r="BV10" s="70"/>
      <c r="BW10" s="70"/>
      <c r="BX10" s="70"/>
      <c r="BY10" s="70"/>
      <c r="BZ10" s="70"/>
      <c r="CA10" s="46">
        <v>3</v>
      </c>
      <c r="CB10" s="46"/>
      <c r="CC10" s="120">
        <f>Data!AG44/1000</f>
        <v>2.0529010238907848</v>
      </c>
      <c r="CD10" s="120"/>
      <c r="CE10" s="46">
        <f>BU7-9</f>
        <v>66</v>
      </c>
      <c r="CF10" s="46"/>
      <c r="CG10" s="46"/>
      <c r="CH10" s="46"/>
      <c r="CI10" s="46">
        <f t="shared" si="4"/>
        <v>68</v>
      </c>
      <c r="CJ10" s="46"/>
      <c r="CK10" s="46"/>
      <c r="CL10" s="46"/>
    </row>
    <row r="11" spans="1:90" ht="20.100000000000001" customHeight="1" x14ac:dyDescent="0.25">
      <c r="A11" s="70"/>
      <c r="B11" s="70"/>
      <c r="C11" s="70"/>
      <c r="D11" s="70"/>
      <c r="E11" s="70"/>
      <c r="F11" s="70"/>
      <c r="G11" s="46">
        <v>4</v>
      </c>
      <c r="H11" s="46"/>
      <c r="I11" s="49">
        <f>Data!X45/1000</f>
        <v>2.5747572815533983</v>
      </c>
      <c r="J11" s="49"/>
      <c r="K11" s="46">
        <f>A7-8</f>
        <v>47</v>
      </c>
      <c r="L11" s="46"/>
      <c r="M11" s="46"/>
      <c r="N11" s="46"/>
      <c r="O11" s="46">
        <f t="shared" si="0"/>
        <v>49</v>
      </c>
      <c r="P11" s="46"/>
      <c r="Q11" s="46"/>
      <c r="R11" s="46"/>
      <c r="S11" s="70"/>
      <c r="T11" s="70"/>
      <c r="U11" s="70"/>
      <c r="V11" s="70"/>
      <c r="W11" s="70"/>
      <c r="X11" s="70"/>
      <c r="Y11" s="46">
        <v>4</v>
      </c>
      <c r="Z11" s="46"/>
      <c r="AA11" s="49">
        <f>Data!AA45/1000</f>
        <v>2.5369565217391306</v>
      </c>
      <c r="AB11" s="49"/>
      <c r="AC11" s="46">
        <f>S7-8</f>
        <v>52</v>
      </c>
      <c r="AD11" s="46"/>
      <c r="AE11" s="46"/>
      <c r="AF11" s="46"/>
      <c r="AG11" s="46">
        <f t="shared" si="1"/>
        <v>54</v>
      </c>
      <c r="AH11" s="46"/>
      <c r="AI11" s="46"/>
      <c r="AJ11" s="46"/>
      <c r="AK11" s="70"/>
      <c r="AL11" s="70"/>
      <c r="AM11" s="70"/>
      <c r="AN11" s="70"/>
      <c r="AO11" s="70"/>
      <c r="AP11" s="70"/>
      <c r="AQ11" s="46">
        <v>4</v>
      </c>
      <c r="AR11" s="46"/>
      <c r="AS11" s="49">
        <f>Data!U45/1000</f>
        <v>2.4309133489461354</v>
      </c>
      <c r="AT11" s="49"/>
      <c r="AU11" s="46">
        <f>AK7-8</f>
        <v>57</v>
      </c>
      <c r="AV11" s="46"/>
      <c r="AW11" s="46"/>
      <c r="AX11" s="46"/>
      <c r="AY11" s="46">
        <f t="shared" si="2"/>
        <v>59</v>
      </c>
      <c r="AZ11" s="46"/>
      <c r="BA11" s="46"/>
      <c r="BB11" s="46"/>
      <c r="BC11" s="70"/>
      <c r="BD11" s="70"/>
      <c r="BE11" s="70"/>
      <c r="BF11" s="70"/>
      <c r="BG11" s="70"/>
      <c r="BH11" s="70"/>
      <c r="BI11" s="46">
        <v>4</v>
      </c>
      <c r="BJ11" s="46"/>
      <c r="BK11" s="49">
        <f>Data!AD45/1000</f>
        <v>2.1093200000000003</v>
      </c>
      <c r="BL11" s="49"/>
      <c r="BM11" s="46">
        <f>BC7-8</f>
        <v>62</v>
      </c>
      <c r="BN11" s="46"/>
      <c r="BO11" s="46"/>
      <c r="BP11" s="46"/>
      <c r="BQ11" s="46">
        <f t="shared" si="3"/>
        <v>64</v>
      </c>
      <c r="BR11" s="46"/>
      <c r="BS11" s="46"/>
      <c r="BT11" s="46"/>
      <c r="BU11" s="70"/>
      <c r="BV11" s="70"/>
      <c r="BW11" s="70"/>
      <c r="BX11" s="70"/>
      <c r="BY11" s="70"/>
      <c r="BZ11" s="70"/>
      <c r="CA11" s="46">
        <v>4</v>
      </c>
      <c r="CB11" s="46"/>
      <c r="CC11" s="120">
        <f>Data!AG45/1000</f>
        <v>1.9146757679180888</v>
      </c>
      <c r="CD11" s="120"/>
      <c r="CE11" s="46">
        <f>BU7-8</f>
        <v>67</v>
      </c>
      <c r="CF11" s="46"/>
      <c r="CG11" s="46"/>
      <c r="CH11" s="46"/>
      <c r="CI11" s="46">
        <f t="shared" si="4"/>
        <v>69</v>
      </c>
      <c r="CJ11" s="46"/>
      <c r="CK11" s="46"/>
      <c r="CL11" s="46"/>
    </row>
    <row r="12" spans="1:90" ht="20.100000000000001" customHeight="1" x14ac:dyDescent="0.25">
      <c r="A12" s="70"/>
      <c r="B12" s="70"/>
      <c r="C12" s="70"/>
      <c r="D12" s="70"/>
      <c r="E12" s="70"/>
      <c r="F12" s="70"/>
      <c r="G12" s="46">
        <v>5</v>
      </c>
      <c r="H12" s="46"/>
      <c r="I12" s="49">
        <f>Data!X46/1000</f>
        <v>2.4495145631067961</v>
      </c>
      <c r="J12" s="49"/>
      <c r="K12" s="46">
        <f>A7-8</f>
        <v>47</v>
      </c>
      <c r="L12" s="46"/>
      <c r="M12" s="46"/>
      <c r="N12" s="46"/>
      <c r="O12" s="46">
        <f t="shared" si="0"/>
        <v>49</v>
      </c>
      <c r="P12" s="46"/>
      <c r="Q12" s="46"/>
      <c r="R12" s="46"/>
      <c r="S12" s="70"/>
      <c r="T12" s="70"/>
      <c r="U12" s="70"/>
      <c r="V12" s="70"/>
      <c r="W12" s="70"/>
      <c r="X12" s="70"/>
      <c r="Y12" s="46">
        <v>5</v>
      </c>
      <c r="Z12" s="46"/>
      <c r="AA12" s="49">
        <f>Data!AA46/1000</f>
        <v>2.3967391304347827</v>
      </c>
      <c r="AB12" s="49"/>
      <c r="AC12" s="46">
        <f>S7-8</f>
        <v>52</v>
      </c>
      <c r="AD12" s="46"/>
      <c r="AE12" s="46"/>
      <c r="AF12" s="46"/>
      <c r="AG12" s="46">
        <f t="shared" si="1"/>
        <v>54</v>
      </c>
      <c r="AH12" s="46"/>
      <c r="AI12" s="46"/>
      <c r="AJ12" s="46"/>
      <c r="AK12" s="70"/>
      <c r="AL12" s="70"/>
      <c r="AM12" s="70"/>
      <c r="AN12" s="70"/>
      <c r="AO12" s="70"/>
      <c r="AP12" s="70"/>
      <c r="AQ12" s="46">
        <v>5</v>
      </c>
      <c r="AR12" s="46"/>
      <c r="AS12" s="49">
        <f>Data!U46/1000</f>
        <v>2.2763466042154565</v>
      </c>
      <c r="AT12" s="49"/>
      <c r="AU12" s="46">
        <f>AK7-8</f>
        <v>57</v>
      </c>
      <c r="AV12" s="46"/>
      <c r="AW12" s="46"/>
      <c r="AX12" s="46"/>
      <c r="AY12" s="46">
        <f t="shared" si="2"/>
        <v>59</v>
      </c>
      <c r="AZ12" s="46"/>
      <c r="BA12" s="46"/>
      <c r="BB12" s="46"/>
      <c r="BC12" s="70"/>
      <c r="BD12" s="70"/>
      <c r="BE12" s="70"/>
      <c r="BF12" s="70"/>
      <c r="BG12" s="70"/>
      <c r="BH12" s="70"/>
      <c r="BI12" s="46">
        <v>5</v>
      </c>
      <c r="BJ12" s="46"/>
      <c r="BK12" s="49">
        <f>Data!AD46/1000</f>
        <v>1.94994</v>
      </c>
      <c r="BL12" s="49"/>
      <c r="BM12" s="46">
        <f>BC7-8</f>
        <v>62</v>
      </c>
      <c r="BN12" s="46"/>
      <c r="BO12" s="46"/>
      <c r="BP12" s="46"/>
      <c r="BQ12" s="46">
        <f t="shared" si="3"/>
        <v>64</v>
      </c>
      <c r="BR12" s="46"/>
      <c r="BS12" s="46"/>
      <c r="BT12" s="46"/>
      <c r="BU12" s="70"/>
      <c r="BV12" s="70"/>
      <c r="BW12" s="70"/>
      <c r="BX12" s="70"/>
      <c r="BY12" s="70"/>
      <c r="BZ12" s="70"/>
      <c r="CA12" s="46">
        <v>5</v>
      </c>
      <c r="CB12" s="46"/>
      <c r="CC12" s="120">
        <f>Data!AG46/1000</f>
        <v>1.781569965870307</v>
      </c>
      <c r="CD12" s="120"/>
      <c r="CE12" s="46">
        <f>BU7-8</f>
        <v>67</v>
      </c>
      <c r="CF12" s="46"/>
      <c r="CG12" s="46"/>
      <c r="CH12" s="46"/>
      <c r="CI12" s="46">
        <f t="shared" si="4"/>
        <v>69</v>
      </c>
      <c r="CJ12" s="46"/>
      <c r="CK12" s="46"/>
      <c r="CL12" s="46"/>
    </row>
    <row r="13" spans="1:90" ht="20.100000000000001" customHeight="1" x14ac:dyDescent="0.25">
      <c r="A13" s="70"/>
      <c r="B13" s="70"/>
      <c r="C13" s="70"/>
      <c r="D13" s="70"/>
      <c r="E13" s="70"/>
      <c r="F13" s="70"/>
      <c r="G13" s="46">
        <v>6</v>
      </c>
      <c r="H13" s="46"/>
      <c r="I13" s="49">
        <f>Data!X47/1000</f>
        <v>2.3067961165048545</v>
      </c>
      <c r="J13" s="49"/>
      <c r="K13" s="46">
        <f>A7-8</f>
        <v>47</v>
      </c>
      <c r="L13" s="46"/>
      <c r="M13" s="46"/>
      <c r="N13" s="46"/>
      <c r="O13" s="46">
        <f t="shared" si="0"/>
        <v>49</v>
      </c>
      <c r="P13" s="46"/>
      <c r="Q13" s="46"/>
      <c r="R13" s="46"/>
      <c r="S13" s="70"/>
      <c r="T13" s="70"/>
      <c r="U13" s="70"/>
      <c r="V13" s="70"/>
      <c r="W13" s="70"/>
      <c r="X13" s="70"/>
      <c r="Y13" s="46">
        <v>6</v>
      </c>
      <c r="Z13" s="46"/>
      <c r="AA13" s="49">
        <f>Data!AA47/1000</f>
        <v>2.2434782608695651</v>
      </c>
      <c r="AB13" s="49"/>
      <c r="AC13" s="46">
        <f>S7-8</f>
        <v>52</v>
      </c>
      <c r="AD13" s="46"/>
      <c r="AE13" s="46"/>
      <c r="AF13" s="46"/>
      <c r="AG13" s="46">
        <f t="shared" si="1"/>
        <v>54</v>
      </c>
      <c r="AH13" s="46"/>
      <c r="AI13" s="46"/>
      <c r="AJ13" s="46"/>
      <c r="AK13" s="70"/>
      <c r="AL13" s="70"/>
      <c r="AM13" s="70"/>
      <c r="AN13" s="70"/>
      <c r="AO13" s="70"/>
      <c r="AP13" s="70"/>
      <c r="AQ13" s="46">
        <v>6</v>
      </c>
      <c r="AR13" s="46"/>
      <c r="AS13" s="49">
        <f>Data!U47/1000</f>
        <v>2.1217798594847772</v>
      </c>
      <c r="AT13" s="49"/>
      <c r="AU13" s="46">
        <f>AK7-8</f>
        <v>57</v>
      </c>
      <c r="AV13" s="46"/>
      <c r="AW13" s="46"/>
      <c r="AX13" s="46"/>
      <c r="AY13" s="46">
        <f t="shared" si="2"/>
        <v>59</v>
      </c>
      <c r="AZ13" s="46"/>
      <c r="BA13" s="46"/>
      <c r="BB13" s="46"/>
      <c r="BC13" s="70"/>
      <c r="BD13" s="70"/>
      <c r="BE13" s="70"/>
      <c r="BF13" s="70"/>
      <c r="BG13" s="70"/>
      <c r="BH13" s="70"/>
      <c r="BI13" s="46">
        <v>6</v>
      </c>
      <c r="BJ13" s="46"/>
      <c r="BK13" s="49">
        <f>Data!AD47/1000</f>
        <v>1.8016700000000001</v>
      </c>
      <c r="BL13" s="49"/>
      <c r="BM13" s="46">
        <f>BC7-8</f>
        <v>62</v>
      </c>
      <c r="BN13" s="46"/>
      <c r="BO13" s="46"/>
      <c r="BP13" s="46"/>
      <c r="BQ13" s="46">
        <f t="shared" si="3"/>
        <v>64</v>
      </c>
      <c r="BR13" s="46"/>
      <c r="BS13" s="46"/>
      <c r="BT13" s="46"/>
      <c r="BU13" s="70"/>
      <c r="BV13" s="70"/>
      <c r="BW13" s="70"/>
      <c r="BX13" s="70"/>
      <c r="BY13" s="70"/>
      <c r="BZ13" s="70"/>
      <c r="CA13" s="46">
        <v>6</v>
      </c>
      <c r="CB13" s="46"/>
      <c r="CC13" s="120">
        <f>Data!AG47/1000</f>
        <v>1.6689419795221843</v>
      </c>
      <c r="CD13" s="120"/>
      <c r="CE13" s="46">
        <f>BU7-8</f>
        <v>67</v>
      </c>
      <c r="CF13" s="46"/>
      <c r="CG13" s="46"/>
      <c r="CH13" s="46"/>
      <c r="CI13" s="46">
        <f t="shared" si="4"/>
        <v>69</v>
      </c>
      <c r="CJ13" s="46"/>
      <c r="CK13" s="46"/>
      <c r="CL13" s="46"/>
    </row>
    <row r="14" spans="1:90" ht="20.100000000000001" customHeight="1" x14ac:dyDescent="0.25">
      <c r="A14" s="70"/>
      <c r="B14" s="70"/>
      <c r="C14" s="70"/>
      <c r="D14" s="70"/>
      <c r="E14" s="70"/>
      <c r="F14" s="70"/>
      <c r="G14" s="46">
        <v>7</v>
      </c>
      <c r="H14" s="46"/>
      <c r="I14" s="49">
        <f>Data!X48/1000</f>
        <v>2.1553398058252426</v>
      </c>
      <c r="J14" s="49"/>
      <c r="K14" s="46">
        <f>A7-8</f>
        <v>47</v>
      </c>
      <c r="L14" s="46"/>
      <c r="M14" s="46"/>
      <c r="N14" s="46"/>
      <c r="O14" s="46">
        <f t="shared" si="0"/>
        <v>49</v>
      </c>
      <c r="P14" s="46"/>
      <c r="Q14" s="46"/>
      <c r="R14" s="46"/>
      <c r="S14" s="70"/>
      <c r="T14" s="70"/>
      <c r="U14" s="70"/>
      <c r="V14" s="70"/>
      <c r="W14" s="70"/>
      <c r="X14" s="70"/>
      <c r="Y14" s="46">
        <v>7</v>
      </c>
      <c r="Z14" s="46"/>
      <c r="AA14" s="49">
        <f>Data!AA48/1000</f>
        <v>2.0706521739130435</v>
      </c>
      <c r="AB14" s="49"/>
      <c r="AC14" s="46">
        <f>S7-8</f>
        <v>52</v>
      </c>
      <c r="AD14" s="46"/>
      <c r="AE14" s="46"/>
      <c r="AF14" s="46"/>
      <c r="AG14" s="46">
        <f t="shared" si="1"/>
        <v>54</v>
      </c>
      <c r="AH14" s="46"/>
      <c r="AI14" s="46"/>
      <c r="AJ14" s="46"/>
      <c r="AK14" s="70"/>
      <c r="AL14" s="70"/>
      <c r="AM14" s="70"/>
      <c r="AN14" s="70"/>
      <c r="AO14" s="70"/>
      <c r="AP14" s="70"/>
      <c r="AQ14" s="46">
        <v>7</v>
      </c>
      <c r="AR14" s="46"/>
      <c r="AS14" s="49">
        <f>Data!U48/1000</f>
        <v>1.9601873536299765</v>
      </c>
      <c r="AT14" s="49"/>
      <c r="AU14" s="46">
        <f>AK7-8</f>
        <v>57</v>
      </c>
      <c r="AV14" s="46"/>
      <c r="AW14" s="46"/>
      <c r="AX14" s="46"/>
      <c r="AY14" s="46">
        <f t="shared" si="2"/>
        <v>59</v>
      </c>
      <c r="AZ14" s="46"/>
      <c r="BA14" s="46"/>
      <c r="BB14" s="46"/>
      <c r="BC14" s="70"/>
      <c r="BD14" s="70"/>
      <c r="BE14" s="70"/>
      <c r="BF14" s="70"/>
      <c r="BG14" s="70"/>
      <c r="BH14" s="70"/>
      <c r="BI14" s="46">
        <v>7</v>
      </c>
      <c r="BJ14" s="46"/>
      <c r="BK14" s="49">
        <f>Data!AD48/1000</f>
        <v>1.74431</v>
      </c>
      <c r="BL14" s="49"/>
      <c r="BM14" s="46">
        <f>BC7-8</f>
        <v>62</v>
      </c>
      <c r="BN14" s="46"/>
      <c r="BO14" s="46"/>
      <c r="BP14" s="46"/>
      <c r="BQ14" s="46">
        <f t="shared" si="3"/>
        <v>64</v>
      </c>
      <c r="BR14" s="46"/>
      <c r="BS14" s="46"/>
      <c r="BT14" s="46"/>
      <c r="BU14" s="70"/>
      <c r="BV14" s="70"/>
      <c r="BW14" s="70"/>
      <c r="BX14" s="70"/>
      <c r="BY14" s="70"/>
      <c r="BZ14" s="70"/>
      <c r="CA14" s="46">
        <v>7</v>
      </c>
      <c r="CB14" s="46"/>
      <c r="CC14" s="120">
        <f>Data!AG48/1000</f>
        <v>1.63232</v>
      </c>
      <c r="CD14" s="120"/>
      <c r="CE14" s="46">
        <f>BU7-8</f>
        <v>67</v>
      </c>
      <c r="CF14" s="46"/>
      <c r="CG14" s="46"/>
      <c r="CH14" s="46"/>
      <c r="CI14" s="46">
        <f t="shared" si="4"/>
        <v>69</v>
      </c>
      <c r="CJ14" s="46"/>
      <c r="CK14" s="46"/>
      <c r="CL14" s="46"/>
    </row>
    <row r="15" spans="1:90" ht="20.100000000000001" customHeight="1" x14ac:dyDescent="0.25">
      <c r="A15" s="70"/>
      <c r="B15" s="70"/>
      <c r="C15" s="70"/>
      <c r="D15" s="70"/>
      <c r="E15" s="70"/>
      <c r="F15" s="70"/>
      <c r="G15" s="46">
        <v>8</v>
      </c>
      <c r="H15" s="46"/>
      <c r="I15" s="49">
        <f>Data!X49/1000</f>
        <v>2.0796116504854365</v>
      </c>
      <c r="J15" s="49"/>
      <c r="K15" s="46">
        <f>A7-7</f>
        <v>48</v>
      </c>
      <c r="L15" s="46"/>
      <c r="M15" s="46"/>
      <c r="N15" s="46"/>
      <c r="O15" s="46">
        <f t="shared" si="0"/>
        <v>50</v>
      </c>
      <c r="P15" s="46"/>
      <c r="Q15" s="46"/>
      <c r="R15" s="46"/>
      <c r="S15" s="70"/>
      <c r="T15" s="70"/>
      <c r="U15" s="70"/>
      <c r="V15" s="70"/>
      <c r="W15" s="70"/>
      <c r="X15" s="70"/>
      <c r="Y15" s="46">
        <v>8</v>
      </c>
      <c r="Z15" s="46"/>
      <c r="AA15" s="49">
        <f>Data!AA49/1000</f>
        <v>1.9793478260869566</v>
      </c>
      <c r="AB15" s="49"/>
      <c r="AC15" s="46">
        <f>S7-7</f>
        <v>53</v>
      </c>
      <c r="AD15" s="46"/>
      <c r="AE15" s="46"/>
      <c r="AF15" s="46"/>
      <c r="AG15" s="46">
        <f t="shared" si="1"/>
        <v>55</v>
      </c>
      <c r="AH15" s="46"/>
      <c r="AI15" s="46"/>
      <c r="AJ15" s="46"/>
      <c r="AK15" s="70"/>
      <c r="AL15" s="70"/>
      <c r="AM15" s="70"/>
      <c r="AN15" s="70"/>
      <c r="AO15" s="70"/>
      <c r="AP15" s="70"/>
      <c r="AQ15" s="46">
        <v>8</v>
      </c>
      <c r="AR15" s="46"/>
      <c r="AS15" s="49">
        <f>Data!U49/1000</f>
        <v>1.8618266978922715</v>
      </c>
      <c r="AT15" s="49"/>
      <c r="AU15" s="46">
        <f>AK7-7</f>
        <v>58</v>
      </c>
      <c r="AV15" s="46"/>
      <c r="AW15" s="46"/>
      <c r="AX15" s="46"/>
      <c r="AY15" s="46">
        <f t="shared" si="2"/>
        <v>60</v>
      </c>
      <c r="AZ15" s="46"/>
      <c r="BA15" s="46"/>
      <c r="BB15" s="46"/>
      <c r="BC15" s="70"/>
      <c r="BD15" s="70"/>
      <c r="BE15" s="70"/>
      <c r="BF15" s="70"/>
      <c r="BG15" s="70"/>
      <c r="BH15" s="70"/>
      <c r="BI15" s="46">
        <v>8</v>
      </c>
      <c r="BJ15" s="46"/>
      <c r="BK15" s="49">
        <f>Data!AD49/1000</f>
        <v>1.71509</v>
      </c>
      <c r="BL15" s="49"/>
      <c r="BM15" s="46">
        <f>BC7-7</f>
        <v>63</v>
      </c>
      <c r="BN15" s="46"/>
      <c r="BO15" s="46"/>
      <c r="BP15" s="46"/>
      <c r="BQ15" s="46">
        <f t="shared" si="3"/>
        <v>65</v>
      </c>
      <c r="BR15" s="46"/>
      <c r="BS15" s="46"/>
      <c r="BT15" s="46"/>
      <c r="BU15" s="70"/>
      <c r="BV15" s="70"/>
      <c r="BW15" s="70"/>
      <c r="BX15" s="70"/>
      <c r="BY15" s="70"/>
      <c r="BZ15" s="70"/>
      <c r="CA15" s="46">
        <v>8</v>
      </c>
      <c r="CB15" s="46"/>
      <c r="CC15" s="120">
        <f>Data!AG49/1000</f>
        <v>1.60423</v>
      </c>
      <c r="CD15" s="120"/>
      <c r="CE15" s="46">
        <f>BU7-7</f>
        <v>68</v>
      </c>
      <c r="CF15" s="46"/>
      <c r="CG15" s="46"/>
      <c r="CH15" s="46"/>
      <c r="CI15" s="46">
        <f t="shared" si="4"/>
        <v>70</v>
      </c>
      <c r="CJ15" s="46"/>
      <c r="CK15" s="46"/>
      <c r="CL15" s="46"/>
    </row>
    <row r="16" spans="1:90" ht="20.100000000000001" customHeight="1" x14ac:dyDescent="0.25">
      <c r="A16" s="70"/>
      <c r="B16" s="70"/>
      <c r="C16" s="70"/>
      <c r="D16" s="70"/>
      <c r="E16" s="70"/>
      <c r="F16" s="70"/>
      <c r="G16" s="46">
        <v>9</v>
      </c>
      <c r="H16" s="46"/>
      <c r="I16" s="49">
        <f>Data!X50/1000</f>
        <v>1.8669902912621359</v>
      </c>
      <c r="J16" s="49"/>
      <c r="K16" s="46">
        <f>A7-7</f>
        <v>48</v>
      </c>
      <c r="L16" s="46"/>
      <c r="M16" s="46"/>
      <c r="N16" s="46"/>
      <c r="O16" s="46">
        <f t="shared" si="0"/>
        <v>50</v>
      </c>
      <c r="P16" s="46"/>
      <c r="Q16" s="46"/>
      <c r="R16" s="46"/>
      <c r="S16" s="70"/>
      <c r="T16" s="70"/>
      <c r="U16" s="70"/>
      <c r="V16" s="70"/>
      <c r="W16" s="70"/>
      <c r="X16" s="70"/>
      <c r="Y16" s="46">
        <v>9</v>
      </c>
      <c r="Z16" s="46"/>
      <c r="AA16" s="49">
        <f>Data!AA50/1000</f>
        <v>1.7510869565217391</v>
      </c>
      <c r="AB16" s="49"/>
      <c r="AC16" s="46">
        <f>S7-7</f>
        <v>53</v>
      </c>
      <c r="AD16" s="46"/>
      <c r="AE16" s="46"/>
      <c r="AF16" s="46"/>
      <c r="AG16" s="46">
        <f t="shared" si="1"/>
        <v>55</v>
      </c>
      <c r="AH16" s="46"/>
      <c r="AI16" s="46"/>
      <c r="AJ16" s="46"/>
      <c r="AK16" s="70"/>
      <c r="AL16" s="70"/>
      <c r="AM16" s="70"/>
      <c r="AN16" s="70"/>
      <c r="AO16" s="70"/>
      <c r="AP16" s="70"/>
      <c r="AQ16" s="46">
        <v>9</v>
      </c>
      <c r="AR16" s="46"/>
      <c r="AS16" s="49">
        <f>Data!U50/1000</f>
        <v>1.6510538641686183</v>
      </c>
      <c r="AT16" s="49"/>
      <c r="AU16" s="46">
        <f>AK7-7</f>
        <v>58</v>
      </c>
      <c r="AV16" s="46"/>
      <c r="AW16" s="46"/>
      <c r="AX16" s="46"/>
      <c r="AY16" s="46">
        <f t="shared" si="2"/>
        <v>60</v>
      </c>
      <c r="AZ16" s="46"/>
      <c r="BA16" s="46"/>
      <c r="BB16" s="46"/>
      <c r="BC16" s="70"/>
      <c r="BD16" s="70"/>
      <c r="BE16" s="70"/>
      <c r="BF16" s="70"/>
      <c r="BG16" s="70"/>
      <c r="BH16" s="70"/>
      <c r="BI16" s="46">
        <v>9</v>
      </c>
      <c r="BJ16" s="46"/>
      <c r="BK16" s="49">
        <f>Data!AD50/1000</f>
        <v>1.6837800000000001</v>
      </c>
      <c r="BL16" s="49"/>
      <c r="BM16" s="46">
        <f>BC7-7</f>
        <v>63</v>
      </c>
      <c r="BN16" s="46"/>
      <c r="BO16" s="46"/>
      <c r="BP16" s="46"/>
      <c r="BQ16" s="46">
        <f t="shared" si="3"/>
        <v>65</v>
      </c>
      <c r="BR16" s="46"/>
      <c r="BS16" s="46"/>
      <c r="BT16" s="46"/>
      <c r="BU16" s="70"/>
      <c r="BV16" s="70"/>
      <c r="BW16" s="70"/>
      <c r="BX16" s="70"/>
      <c r="BY16" s="70"/>
      <c r="BZ16" s="70"/>
      <c r="CA16" s="46">
        <v>9</v>
      </c>
      <c r="CB16" s="46"/>
      <c r="CC16" s="120">
        <f>Data!AG50/1000</f>
        <v>1.5674100000000002</v>
      </c>
      <c r="CD16" s="120"/>
      <c r="CE16" s="46">
        <f>BU7-7</f>
        <v>68</v>
      </c>
      <c r="CF16" s="46"/>
      <c r="CG16" s="46"/>
      <c r="CH16" s="46"/>
      <c r="CI16" s="46">
        <f t="shared" si="4"/>
        <v>70</v>
      </c>
      <c r="CJ16" s="46"/>
      <c r="CK16" s="46"/>
      <c r="CL16" s="46"/>
    </row>
    <row r="17" spans="1:90" ht="20.100000000000001" customHeight="1" x14ac:dyDescent="0.25">
      <c r="A17" s="70"/>
      <c r="B17" s="70"/>
      <c r="C17" s="70"/>
      <c r="D17" s="70"/>
      <c r="E17" s="70"/>
      <c r="F17" s="70"/>
      <c r="G17" s="46">
        <v>10</v>
      </c>
      <c r="H17" s="46"/>
      <c r="I17" s="49">
        <f>Data!X51/1000</f>
        <v>1.7446601941747575</v>
      </c>
      <c r="J17" s="49"/>
      <c r="K17" s="46">
        <f>A7-7</f>
        <v>48</v>
      </c>
      <c r="L17" s="46"/>
      <c r="M17" s="46"/>
      <c r="N17" s="46"/>
      <c r="O17" s="46">
        <f t="shared" si="0"/>
        <v>50</v>
      </c>
      <c r="P17" s="46"/>
      <c r="Q17" s="46"/>
      <c r="R17" s="46"/>
      <c r="S17" s="70"/>
      <c r="T17" s="70"/>
      <c r="U17" s="70"/>
      <c r="V17" s="70"/>
      <c r="W17" s="70"/>
      <c r="X17" s="70"/>
      <c r="Y17" s="46">
        <v>10</v>
      </c>
      <c r="Z17" s="46"/>
      <c r="AA17" s="49">
        <f>Data!AA51/1000</f>
        <v>1.6141304347826084</v>
      </c>
      <c r="AB17" s="49"/>
      <c r="AC17" s="46">
        <f>S7-7</f>
        <v>53</v>
      </c>
      <c r="AD17" s="46"/>
      <c r="AE17" s="46"/>
      <c r="AF17" s="46"/>
      <c r="AG17" s="46">
        <f t="shared" si="1"/>
        <v>55</v>
      </c>
      <c r="AH17" s="46"/>
      <c r="AI17" s="46"/>
      <c r="AJ17" s="46"/>
      <c r="AK17" s="70"/>
      <c r="AL17" s="70"/>
      <c r="AM17" s="70"/>
      <c r="AN17" s="70"/>
      <c r="AO17" s="70"/>
      <c r="AP17" s="70"/>
      <c r="AQ17" s="46">
        <v>10</v>
      </c>
      <c r="AR17" s="46"/>
      <c r="AS17" s="49">
        <f>Data!U51/1000</f>
        <v>1.5456674473067915</v>
      </c>
      <c r="AT17" s="49"/>
      <c r="AU17" s="46">
        <f>AK7-7</f>
        <v>58</v>
      </c>
      <c r="AV17" s="46"/>
      <c r="AW17" s="46"/>
      <c r="AX17" s="46"/>
      <c r="AY17" s="46">
        <f t="shared" si="2"/>
        <v>60</v>
      </c>
      <c r="AZ17" s="46"/>
      <c r="BA17" s="46"/>
      <c r="BB17" s="46"/>
      <c r="BC17" s="70"/>
      <c r="BD17" s="70"/>
      <c r="BE17" s="70"/>
      <c r="BF17" s="70"/>
      <c r="BG17" s="70"/>
      <c r="BH17" s="70"/>
      <c r="BI17" s="46">
        <v>10</v>
      </c>
      <c r="BJ17" s="46"/>
      <c r="BK17" s="49">
        <f>Data!AD51/1000</f>
        <v>1.6216700000000002</v>
      </c>
      <c r="BL17" s="49"/>
      <c r="BM17" s="46">
        <f>BC7-7</f>
        <v>63</v>
      </c>
      <c r="BN17" s="46"/>
      <c r="BO17" s="46"/>
      <c r="BP17" s="46"/>
      <c r="BQ17" s="46">
        <f t="shared" si="3"/>
        <v>65</v>
      </c>
      <c r="BR17" s="46"/>
      <c r="BS17" s="46"/>
      <c r="BT17" s="46"/>
      <c r="BU17" s="70"/>
      <c r="BV17" s="70"/>
      <c r="BW17" s="70"/>
      <c r="BX17" s="70"/>
      <c r="BY17" s="70"/>
      <c r="BZ17" s="70"/>
      <c r="CA17" s="46">
        <v>10</v>
      </c>
      <c r="CB17" s="46"/>
      <c r="CC17" s="120">
        <f>Data!AG51/1000</f>
        <v>1.53498</v>
      </c>
      <c r="CD17" s="120"/>
      <c r="CE17" s="46">
        <f>BU7-7</f>
        <v>68</v>
      </c>
      <c r="CF17" s="46"/>
      <c r="CG17" s="46"/>
      <c r="CH17" s="46"/>
      <c r="CI17" s="46">
        <f t="shared" si="4"/>
        <v>70</v>
      </c>
      <c r="CJ17" s="46"/>
      <c r="CK17" s="46"/>
      <c r="CL17" s="46"/>
    </row>
    <row r="18" spans="1:90" ht="20.100000000000001" customHeight="1" x14ac:dyDescent="0.25">
      <c r="A18" s="70"/>
      <c r="B18" s="70"/>
      <c r="C18" s="70"/>
      <c r="D18" s="70"/>
      <c r="E18" s="70"/>
      <c r="F18" s="70"/>
      <c r="G18" s="46">
        <v>11</v>
      </c>
      <c r="H18" s="46"/>
      <c r="I18" s="49">
        <f>Data!X52/1000</f>
        <v>1.6485436893203884</v>
      </c>
      <c r="J18" s="49"/>
      <c r="K18" s="46">
        <f>A7-7</f>
        <v>48</v>
      </c>
      <c r="L18" s="46"/>
      <c r="M18" s="46"/>
      <c r="N18" s="46"/>
      <c r="O18" s="46">
        <f t="shared" si="0"/>
        <v>50</v>
      </c>
      <c r="P18" s="46"/>
      <c r="Q18" s="46"/>
      <c r="R18" s="46"/>
      <c r="S18" s="70"/>
      <c r="T18" s="70"/>
      <c r="U18" s="70"/>
      <c r="V18" s="70"/>
      <c r="W18" s="70"/>
      <c r="X18" s="70"/>
      <c r="Y18" s="46">
        <v>11</v>
      </c>
      <c r="Z18" s="46"/>
      <c r="AA18" s="49">
        <f>Data!AA52/1000</f>
        <v>1.4902173913043477</v>
      </c>
      <c r="AB18" s="49"/>
      <c r="AC18" s="46">
        <f>S7-7</f>
        <v>53</v>
      </c>
      <c r="AD18" s="46"/>
      <c r="AE18" s="46"/>
      <c r="AF18" s="46"/>
      <c r="AG18" s="46">
        <f t="shared" si="1"/>
        <v>55</v>
      </c>
      <c r="AH18" s="46"/>
      <c r="AI18" s="46"/>
      <c r="AJ18" s="46"/>
      <c r="AK18" s="70"/>
      <c r="AL18" s="70"/>
      <c r="AM18" s="70"/>
      <c r="AN18" s="70"/>
      <c r="AO18" s="70"/>
      <c r="AP18" s="70"/>
      <c r="AQ18" s="46">
        <v>11</v>
      </c>
      <c r="AR18" s="46"/>
      <c r="AS18" s="49">
        <f>Data!U52/1000</f>
        <v>1.4332552693208431</v>
      </c>
      <c r="AT18" s="49"/>
      <c r="AU18" s="46">
        <f>AK7-7</f>
        <v>58</v>
      </c>
      <c r="AV18" s="46"/>
      <c r="AW18" s="46"/>
      <c r="AX18" s="46"/>
      <c r="AY18" s="46">
        <f t="shared" si="2"/>
        <v>60</v>
      </c>
      <c r="AZ18" s="46"/>
      <c r="BA18" s="46"/>
      <c r="BB18" s="46"/>
      <c r="BC18" s="70"/>
      <c r="BD18" s="70"/>
      <c r="BE18" s="70"/>
      <c r="BF18" s="70"/>
      <c r="BG18" s="70"/>
      <c r="BH18" s="70"/>
      <c r="BI18" s="46">
        <v>11</v>
      </c>
      <c r="BJ18" s="46"/>
      <c r="BK18" s="49">
        <f>Data!AD52/1000</f>
        <v>1.59341</v>
      </c>
      <c r="BL18" s="49"/>
      <c r="BM18" s="46">
        <f>BC7-7</f>
        <v>63</v>
      </c>
      <c r="BN18" s="46"/>
      <c r="BO18" s="46"/>
      <c r="BP18" s="46"/>
      <c r="BQ18" s="46">
        <f t="shared" si="3"/>
        <v>65</v>
      </c>
      <c r="BR18" s="46"/>
      <c r="BS18" s="46"/>
      <c r="BT18" s="46"/>
      <c r="BU18" s="70"/>
      <c r="BV18" s="70"/>
      <c r="BW18" s="70"/>
      <c r="BX18" s="70"/>
      <c r="BY18" s="70"/>
      <c r="BZ18" s="70"/>
      <c r="CA18" s="46">
        <v>11</v>
      </c>
      <c r="CB18" s="46"/>
      <c r="CC18" s="120">
        <f>Data!AG52/1000</f>
        <v>1.50928</v>
      </c>
      <c r="CD18" s="120"/>
      <c r="CE18" s="46">
        <f>BU7-7</f>
        <v>68</v>
      </c>
      <c r="CF18" s="46"/>
      <c r="CG18" s="46"/>
      <c r="CH18" s="46"/>
      <c r="CI18" s="46">
        <f t="shared" si="4"/>
        <v>70</v>
      </c>
      <c r="CJ18" s="46"/>
      <c r="CK18" s="46"/>
      <c r="CL18" s="46"/>
    </row>
    <row r="19" spans="1:90" ht="20.100000000000001" customHeight="1" x14ac:dyDescent="0.25">
      <c r="A19" s="70"/>
      <c r="B19" s="70"/>
      <c r="C19" s="70"/>
      <c r="D19" s="70"/>
      <c r="E19" s="70"/>
      <c r="F19" s="70"/>
      <c r="G19" s="46">
        <v>12</v>
      </c>
      <c r="H19" s="46"/>
      <c r="I19" s="49">
        <f>Data!X53/1000</f>
        <v>1.5174757281553397</v>
      </c>
      <c r="J19" s="49"/>
      <c r="K19" s="46">
        <f>A7-6</f>
        <v>49</v>
      </c>
      <c r="L19" s="46"/>
      <c r="M19" s="46"/>
      <c r="N19" s="46"/>
      <c r="O19" s="46">
        <f t="shared" si="0"/>
        <v>51</v>
      </c>
      <c r="P19" s="46"/>
      <c r="Q19" s="46"/>
      <c r="R19" s="46"/>
      <c r="S19" s="70"/>
      <c r="T19" s="70"/>
      <c r="U19" s="70"/>
      <c r="V19" s="70"/>
      <c r="W19" s="70"/>
      <c r="X19" s="70"/>
      <c r="Y19" s="46">
        <v>12</v>
      </c>
      <c r="Z19" s="46"/>
      <c r="AA19" s="49">
        <f>Data!AA53/1000</f>
        <v>1.3630434782608696</v>
      </c>
      <c r="AB19" s="49"/>
      <c r="AC19" s="46">
        <f>S7-6</f>
        <v>54</v>
      </c>
      <c r="AD19" s="46"/>
      <c r="AE19" s="46"/>
      <c r="AF19" s="46"/>
      <c r="AG19" s="46">
        <f t="shared" si="1"/>
        <v>56</v>
      </c>
      <c r="AH19" s="46"/>
      <c r="AI19" s="46"/>
      <c r="AJ19" s="46"/>
      <c r="AK19" s="70"/>
      <c r="AL19" s="70"/>
      <c r="AM19" s="70"/>
      <c r="AN19" s="70"/>
      <c r="AO19" s="70"/>
      <c r="AP19" s="70"/>
      <c r="AQ19" s="46">
        <v>12</v>
      </c>
      <c r="AR19" s="46"/>
      <c r="AS19" s="49">
        <f>Data!U53/1000</f>
        <v>1.3489461358313817</v>
      </c>
      <c r="AT19" s="49"/>
      <c r="AU19" s="46">
        <f>AK7-6</f>
        <v>59</v>
      </c>
      <c r="AV19" s="46"/>
      <c r="AW19" s="46"/>
      <c r="AX19" s="46"/>
      <c r="AY19" s="46">
        <f t="shared" si="2"/>
        <v>61</v>
      </c>
      <c r="AZ19" s="46"/>
      <c r="BA19" s="46"/>
      <c r="BB19" s="46"/>
      <c r="BC19" s="70"/>
      <c r="BD19" s="70"/>
      <c r="BE19" s="70"/>
      <c r="BF19" s="70"/>
      <c r="BG19" s="70"/>
      <c r="BH19" s="70"/>
      <c r="BI19" s="46">
        <v>12</v>
      </c>
      <c r="BJ19" s="46"/>
      <c r="BK19" s="49">
        <f>Data!AD53/1000</f>
        <v>1.56155</v>
      </c>
      <c r="BL19" s="49"/>
      <c r="BM19" s="46">
        <f>BC7-6</f>
        <v>64</v>
      </c>
      <c r="BN19" s="46"/>
      <c r="BO19" s="46"/>
      <c r="BP19" s="46"/>
      <c r="BQ19" s="46">
        <f t="shared" si="3"/>
        <v>66</v>
      </c>
      <c r="BR19" s="46"/>
      <c r="BS19" s="46"/>
      <c r="BT19" s="46"/>
      <c r="BU19" s="70"/>
      <c r="BV19" s="70"/>
      <c r="BW19" s="70"/>
      <c r="BX19" s="70"/>
      <c r="BY19" s="70"/>
      <c r="BZ19" s="70"/>
      <c r="CA19" s="46">
        <v>12</v>
      </c>
      <c r="CB19" s="46"/>
      <c r="CC19" s="120">
        <f>Data!AG53/1000</f>
        <v>1.4735199999999999</v>
      </c>
      <c r="CD19" s="120"/>
      <c r="CE19" s="46">
        <f>BU7-6</f>
        <v>69</v>
      </c>
      <c r="CF19" s="46"/>
      <c r="CG19" s="46"/>
      <c r="CH19" s="46"/>
      <c r="CI19" s="46">
        <f t="shared" si="4"/>
        <v>71</v>
      </c>
      <c r="CJ19" s="46"/>
      <c r="CK19" s="46"/>
      <c r="CL19" s="46"/>
    </row>
    <row r="20" spans="1:90" ht="20.100000000000001" customHeight="1" x14ac:dyDescent="0.25">
      <c r="A20" s="70"/>
      <c r="B20" s="70"/>
      <c r="C20" s="70"/>
      <c r="D20" s="70"/>
      <c r="E20" s="70"/>
      <c r="F20" s="70"/>
      <c r="G20" s="46">
        <v>13</v>
      </c>
      <c r="H20" s="46"/>
      <c r="I20" s="49">
        <f>Data!X54/1000</f>
        <v>1.4621359223300971</v>
      </c>
      <c r="J20" s="49"/>
      <c r="K20" s="46">
        <f>A7-6</f>
        <v>49</v>
      </c>
      <c r="L20" s="46"/>
      <c r="M20" s="46"/>
      <c r="N20" s="46"/>
      <c r="O20" s="46">
        <f t="shared" si="0"/>
        <v>51</v>
      </c>
      <c r="P20" s="46"/>
      <c r="Q20" s="46"/>
      <c r="R20" s="46"/>
      <c r="S20" s="70"/>
      <c r="T20" s="70"/>
      <c r="U20" s="70"/>
      <c r="V20" s="70"/>
      <c r="W20" s="70"/>
      <c r="X20" s="70"/>
      <c r="Y20" s="46">
        <v>13</v>
      </c>
      <c r="Z20" s="46"/>
      <c r="AA20" s="49">
        <f>Data!AA54/1000</f>
        <v>1.2978260869565217</v>
      </c>
      <c r="AB20" s="49"/>
      <c r="AC20" s="46">
        <f>S7-6</f>
        <v>54</v>
      </c>
      <c r="AD20" s="46"/>
      <c r="AE20" s="46"/>
      <c r="AF20" s="46"/>
      <c r="AG20" s="46">
        <f t="shared" si="1"/>
        <v>56</v>
      </c>
      <c r="AH20" s="46"/>
      <c r="AI20" s="46"/>
      <c r="AJ20" s="46"/>
      <c r="AK20" s="70"/>
      <c r="AL20" s="70"/>
      <c r="AM20" s="70"/>
      <c r="AN20" s="70"/>
      <c r="AO20" s="70"/>
      <c r="AP20" s="70"/>
      <c r="AQ20" s="46">
        <v>13</v>
      </c>
      <c r="AR20" s="46"/>
      <c r="AS20" s="49">
        <f>Data!U54/1000</f>
        <v>1.306791569086651</v>
      </c>
      <c r="AT20" s="49"/>
      <c r="AU20" s="46">
        <f>AK7-6</f>
        <v>59</v>
      </c>
      <c r="AV20" s="46"/>
      <c r="AW20" s="46"/>
      <c r="AX20" s="46"/>
      <c r="AY20" s="46">
        <f t="shared" si="2"/>
        <v>61</v>
      </c>
      <c r="AZ20" s="46"/>
      <c r="BA20" s="46"/>
      <c r="BB20" s="46"/>
      <c r="BC20" s="70"/>
      <c r="BD20" s="70"/>
      <c r="BE20" s="70"/>
      <c r="BF20" s="70"/>
      <c r="BG20" s="70"/>
      <c r="BH20" s="70"/>
      <c r="BI20" s="46">
        <v>13</v>
      </c>
      <c r="BJ20" s="46"/>
      <c r="BK20" s="49">
        <f>Data!AD54/1000</f>
        <v>1.53373</v>
      </c>
      <c r="BL20" s="49"/>
      <c r="BM20" s="46">
        <f>BC7-6</f>
        <v>64</v>
      </c>
      <c r="BN20" s="46"/>
      <c r="BO20" s="46"/>
      <c r="BP20" s="46"/>
      <c r="BQ20" s="46">
        <f t="shared" si="3"/>
        <v>66</v>
      </c>
      <c r="BR20" s="46"/>
      <c r="BS20" s="46"/>
      <c r="BT20" s="46"/>
      <c r="BU20" s="70"/>
      <c r="BV20" s="70"/>
      <c r="BW20" s="70"/>
      <c r="BX20" s="70"/>
      <c r="BY20" s="70"/>
      <c r="BZ20" s="70"/>
      <c r="CA20" s="46">
        <v>13</v>
      </c>
      <c r="CB20" s="46"/>
      <c r="CC20" s="120">
        <f>Data!AG54/1000</f>
        <v>1.44252</v>
      </c>
      <c r="CD20" s="120"/>
      <c r="CE20" s="46">
        <f>BU7-6</f>
        <v>69</v>
      </c>
      <c r="CF20" s="46"/>
      <c r="CG20" s="46"/>
      <c r="CH20" s="46"/>
      <c r="CI20" s="46">
        <f t="shared" si="4"/>
        <v>71</v>
      </c>
      <c r="CJ20" s="46"/>
      <c r="CK20" s="46"/>
      <c r="CL20" s="46"/>
    </row>
    <row r="21" spans="1:90" ht="20.100000000000001" customHeight="1" x14ac:dyDescent="0.25">
      <c r="A21" s="70"/>
      <c r="B21" s="70"/>
      <c r="C21" s="70"/>
      <c r="D21" s="70"/>
      <c r="E21" s="70"/>
      <c r="F21" s="70"/>
      <c r="G21" s="46">
        <v>14</v>
      </c>
      <c r="H21" s="46"/>
      <c r="I21" s="49">
        <f>Data!X55/1000</f>
        <v>1.4009708737864077</v>
      </c>
      <c r="J21" s="49"/>
      <c r="K21" s="46">
        <f>A7-6</f>
        <v>49</v>
      </c>
      <c r="L21" s="46"/>
      <c r="M21" s="46"/>
      <c r="N21" s="46"/>
      <c r="O21" s="46">
        <f t="shared" si="0"/>
        <v>51</v>
      </c>
      <c r="P21" s="46"/>
      <c r="Q21" s="46"/>
      <c r="R21" s="46"/>
      <c r="S21" s="70"/>
      <c r="T21" s="70"/>
      <c r="U21" s="70"/>
      <c r="V21" s="70"/>
      <c r="W21" s="70"/>
      <c r="X21" s="70"/>
      <c r="Y21" s="46">
        <v>14</v>
      </c>
      <c r="Z21" s="46"/>
      <c r="AA21" s="49">
        <f>Data!AA55/1000</f>
        <v>1.2358695652173912</v>
      </c>
      <c r="AB21" s="49"/>
      <c r="AC21" s="46">
        <f>S7-6</f>
        <v>54</v>
      </c>
      <c r="AD21" s="46"/>
      <c r="AE21" s="46"/>
      <c r="AF21" s="46"/>
      <c r="AG21" s="46">
        <f t="shared" si="1"/>
        <v>56</v>
      </c>
      <c r="AH21" s="46"/>
      <c r="AI21" s="46"/>
      <c r="AJ21" s="46"/>
      <c r="AK21" s="70"/>
      <c r="AL21" s="70"/>
      <c r="AM21" s="70"/>
      <c r="AN21" s="70"/>
      <c r="AO21" s="70"/>
      <c r="AP21" s="70"/>
      <c r="AQ21" s="46">
        <v>14</v>
      </c>
      <c r="AR21" s="46"/>
      <c r="AS21" s="49">
        <f>Data!U55/1000</f>
        <v>1.2387300000000001</v>
      </c>
      <c r="AT21" s="49"/>
      <c r="AU21" s="46">
        <f>AK7-6</f>
        <v>59</v>
      </c>
      <c r="AV21" s="46"/>
      <c r="AW21" s="46"/>
      <c r="AX21" s="46"/>
      <c r="AY21" s="46">
        <f t="shared" si="2"/>
        <v>61</v>
      </c>
      <c r="AZ21" s="46"/>
      <c r="BA21" s="46"/>
      <c r="BB21" s="46"/>
      <c r="BC21" s="70"/>
      <c r="BD21" s="70"/>
      <c r="BE21" s="70"/>
      <c r="BF21" s="70"/>
      <c r="BG21" s="70"/>
      <c r="BH21" s="70"/>
      <c r="BI21" s="46">
        <v>14</v>
      </c>
      <c r="BJ21" s="46"/>
      <c r="BK21" s="49">
        <f>Data!AD55/1000</f>
        <v>1.5039400000000001</v>
      </c>
      <c r="BL21" s="49"/>
      <c r="BM21" s="46">
        <f>BC7-6</f>
        <v>64</v>
      </c>
      <c r="BN21" s="46"/>
      <c r="BO21" s="46"/>
      <c r="BP21" s="46"/>
      <c r="BQ21" s="46">
        <f t="shared" si="3"/>
        <v>66</v>
      </c>
      <c r="BR21" s="46"/>
      <c r="BS21" s="46"/>
      <c r="BT21" s="46"/>
      <c r="BU21" s="70"/>
      <c r="BV21" s="70"/>
      <c r="BW21" s="70"/>
      <c r="BX21" s="70"/>
      <c r="BY21" s="70"/>
      <c r="BZ21" s="70"/>
      <c r="CA21" s="46">
        <v>14</v>
      </c>
      <c r="CB21" s="46"/>
      <c r="CC21" s="120">
        <f>Data!AG55/1000</f>
        <v>1.41462</v>
      </c>
      <c r="CD21" s="120"/>
      <c r="CE21" s="46">
        <f>BU7-6</f>
        <v>69</v>
      </c>
      <c r="CF21" s="46"/>
      <c r="CG21" s="46"/>
      <c r="CH21" s="46"/>
      <c r="CI21" s="46">
        <f t="shared" si="4"/>
        <v>71</v>
      </c>
      <c r="CJ21" s="46"/>
      <c r="CK21" s="46"/>
      <c r="CL21" s="46"/>
    </row>
    <row r="22" spans="1:90" ht="20.100000000000001" customHeight="1" x14ac:dyDescent="0.25">
      <c r="A22" s="70"/>
      <c r="B22" s="70"/>
      <c r="C22" s="70"/>
      <c r="D22" s="70"/>
      <c r="E22" s="70"/>
      <c r="F22" s="70"/>
      <c r="G22" s="46">
        <v>15</v>
      </c>
      <c r="H22" s="46"/>
      <c r="I22" s="49">
        <f>Data!X56/1000</f>
        <v>1.354368932038835</v>
      </c>
      <c r="J22" s="49"/>
      <c r="K22" s="46">
        <f>A7-6</f>
        <v>49</v>
      </c>
      <c r="L22" s="46"/>
      <c r="M22" s="46"/>
      <c r="N22" s="46"/>
      <c r="O22" s="46">
        <f t="shared" si="0"/>
        <v>51</v>
      </c>
      <c r="P22" s="46"/>
      <c r="Q22" s="46"/>
      <c r="R22" s="46"/>
      <c r="S22" s="70"/>
      <c r="T22" s="70"/>
      <c r="U22" s="70"/>
      <c r="V22" s="70"/>
      <c r="W22" s="70"/>
      <c r="X22" s="70"/>
      <c r="Y22" s="46">
        <v>15</v>
      </c>
      <c r="Z22" s="46"/>
      <c r="AA22" s="49">
        <f>Data!AA56/1000</f>
        <v>1.2</v>
      </c>
      <c r="AB22" s="49"/>
      <c r="AC22" s="46">
        <f>S7-6</f>
        <v>54</v>
      </c>
      <c r="AD22" s="46"/>
      <c r="AE22" s="46"/>
      <c r="AF22" s="46"/>
      <c r="AG22" s="46">
        <f t="shared" si="1"/>
        <v>56</v>
      </c>
      <c r="AH22" s="46"/>
      <c r="AI22" s="46"/>
      <c r="AJ22" s="46"/>
      <c r="AK22" s="70"/>
      <c r="AL22" s="70"/>
      <c r="AM22" s="70"/>
      <c r="AN22" s="70"/>
      <c r="AO22" s="70"/>
      <c r="AP22" s="70"/>
      <c r="AQ22" s="46">
        <v>15</v>
      </c>
      <c r="AR22" s="46"/>
      <c r="AS22" s="49">
        <f>Data!U56/1000</f>
        <v>1.1426400000000001</v>
      </c>
      <c r="AT22" s="49"/>
      <c r="AU22" s="46">
        <f>AK7-6</f>
        <v>59</v>
      </c>
      <c r="AV22" s="46"/>
      <c r="AW22" s="46"/>
      <c r="AX22" s="46"/>
      <c r="AY22" s="46">
        <f t="shared" si="2"/>
        <v>61</v>
      </c>
      <c r="AZ22" s="46"/>
      <c r="BA22" s="46"/>
      <c r="BB22" s="46"/>
      <c r="BC22" s="70"/>
      <c r="BD22" s="70"/>
      <c r="BE22" s="70"/>
      <c r="BF22" s="70"/>
      <c r="BG22" s="70"/>
      <c r="BH22" s="70"/>
      <c r="BI22" s="46">
        <v>15</v>
      </c>
      <c r="BJ22" s="46"/>
      <c r="BK22" s="49">
        <f>Data!AD56/1000</f>
        <v>1.47221</v>
      </c>
      <c r="BL22" s="49"/>
      <c r="BM22" s="46">
        <f>BC7-6</f>
        <v>64</v>
      </c>
      <c r="BN22" s="46"/>
      <c r="BO22" s="46"/>
      <c r="BP22" s="46"/>
      <c r="BQ22" s="46">
        <f t="shared" si="3"/>
        <v>66</v>
      </c>
      <c r="BR22" s="46"/>
      <c r="BS22" s="46"/>
      <c r="BT22" s="46"/>
      <c r="BU22" s="70"/>
      <c r="BV22" s="70"/>
      <c r="BW22" s="70"/>
      <c r="BX22" s="70"/>
      <c r="BY22" s="70"/>
      <c r="BZ22" s="70"/>
      <c r="CA22" s="46">
        <v>15</v>
      </c>
      <c r="CB22" s="46"/>
      <c r="CC22" s="120">
        <f>Data!AG56/1000</f>
        <v>1.38456</v>
      </c>
      <c r="CD22" s="120"/>
      <c r="CE22" s="46">
        <f>BU7-6</f>
        <v>69</v>
      </c>
      <c r="CF22" s="46"/>
      <c r="CG22" s="46"/>
      <c r="CH22" s="46"/>
      <c r="CI22" s="46">
        <f t="shared" si="4"/>
        <v>71</v>
      </c>
      <c r="CJ22" s="46"/>
      <c r="CK22" s="46"/>
      <c r="CL22" s="46"/>
    </row>
    <row r="23" spans="1:90" ht="20.100000000000001" customHeight="1" x14ac:dyDescent="0.25">
      <c r="A23" s="58"/>
      <c r="B23" s="58"/>
      <c r="C23" s="58"/>
      <c r="D23" s="58"/>
      <c r="E23" s="58"/>
      <c r="F23" s="58"/>
      <c r="G23" s="58">
        <v>16</v>
      </c>
      <c r="H23" s="58"/>
      <c r="I23" s="119">
        <f>Data!X57/1000</f>
        <v>1.3194174757281554</v>
      </c>
      <c r="J23" s="119"/>
      <c r="K23" s="58">
        <f>A7-6</f>
        <v>49</v>
      </c>
      <c r="L23" s="58"/>
      <c r="M23" s="58"/>
      <c r="N23" s="58"/>
      <c r="O23" s="58">
        <f t="shared" si="0"/>
        <v>51</v>
      </c>
      <c r="P23" s="58"/>
      <c r="Q23" s="58"/>
      <c r="R23" s="58"/>
      <c r="S23" s="58"/>
      <c r="T23" s="58"/>
      <c r="U23" s="58"/>
      <c r="V23" s="58"/>
      <c r="W23" s="58"/>
      <c r="X23" s="58"/>
      <c r="Y23" s="58">
        <v>16</v>
      </c>
      <c r="Z23" s="58"/>
      <c r="AA23" s="119">
        <f>Data!AA57/1000</f>
        <v>1.1706521739130435</v>
      </c>
      <c r="AB23" s="119"/>
      <c r="AC23" s="58">
        <f>S7-6</f>
        <v>54</v>
      </c>
      <c r="AD23" s="58"/>
      <c r="AE23" s="58"/>
      <c r="AF23" s="58"/>
      <c r="AG23" s="58">
        <f t="shared" si="1"/>
        <v>56</v>
      </c>
      <c r="AH23" s="58"/>
      <c r="AI23" s="58"/>
      <c r="AJ23" s="58"/>
      <c r="AK23" s="58"/>
      <c r="AL23" s="58"/>
      <c r="AM23" s="58"/>
      <c r="AN23" s="58"/>
      <c r="AO23" s="58"/>
      <c r="AP23" s="58"/>
      <c r="AQ23" s="58">
        <v>16</v>
      </c>
      <c r="AR23" s="58"/>
      <c r="AS23" s="119">
        <f>Data!U57/1000</f>
        <v>1.0805400000000001</v>
      </c>
      <c r="AT23" s="119"/>
      <c r="AU23" s="58">
        <f>AK7-6</f>
        <v>59</v>
      </c>
      <c r="AV23" s="58"/>
      <c r="AW23" s="58"/>
      <c r="AX23" s="58"/>
      <c r="AY23" s="58">
        <f t="shared" si="2"/>
        <v>61</v>
      </c>
      <c r="AZ23" s="58"/>
      <c r="BA23" s="58"/>
      <c r="BB23" s="58"/>
      <c r="BC23" s="58"/>
      <c r="BD23" s="58"/>
      <c r="BE23" s="58"/>
      <c r="BF23" s="58"/>
      <c r="BG23" s="58"/>
      <c r="BH23" s="58"/>
      <c r="BI23" s="58">
        <v>16</v>
      </c>
      <c r="BJ23" s="58"/>
      <c r="BK23" s="119">
        <f>Data!AD57/1000</f>
        <v>1.4398</v>
      </c>
      <c r="BL23" s="119"/>
      <c r="BM23" s="58">
        <f>BC7-6</f>
        <v>64</v>
      </c>
      <c r="BN23" s="58"/>
      <c r="BO23" s="58"/>
      <c r="BP23" s="58"/>
      <c r="BQ23" s="58">
        <f t="shared" si="3"/>
        <v>66</v>
      </c>
      <c r="BR23" s="58"/>
      <c r="BS23" s="58"/>
      <c r="BT23" s="58"/>
      <c r="BU23" s="58"/>
      <c r="BV23" s="58"/>
      <c r="BW23" s="58"/>
      <c r="BX23" s="58"/>
      <c r="BY23" s="58"/>
      <c r="BZ23" s="58"/>
      <c r="CA23" s="58">
        <v>16</v>
      </c>
      <c r="CB23" s="58"/>
      <c r="CC23" s="119">
        <f>Data!AG57/1000</f>
        <v>1.3597300000000001</v>
      </c>
      <c r="CD23" s="119"/>
      <c r="CE23" s="58">
        <f>BU7-6</f>
        <v>69</v>
      </c>
      <c r="CF23" s="58"/>
      <c r="CG23" s="58"/>
      <c r="CH23" s="58"/>
      <c r="CI23" s="58">
        <f t="shared" si="4"/>
        <v>71</v>
      </c>
      <c r="CJ23" s="58"/>
      <c r="CK23" s="58"/>
      <c r="CL23" s="58"/>
    </row>
    <row r="25" spans="1:90" ht="20.100000000000001" customHeight="1" x14ac:dyDescent="0.25">
      <c r="A25" s="72" t="s">
        <v>217</v>
      </c>
      <c r="B25" s="72"/>
      <c r="C25" s="72"/>
      <c r="D25" s="72"/>
      <c r="E25" s="72" t="s">
        <v>219</v>
      </c>
      <c r="F25" s="72"/>
      <c r="G25" s="72"/>
      <c r="H25" s="72"/>
      <c r="I25" s="72"/>
      <c r="J25" s="72" t="s">
        <v>14</v>
      </c>
      <c r="K25" s="72"/>
      <c r="L25" s="72"/>
      <c r="M25" s="72"/>
      <c r="N25" s="72" t="s">
        <v>14</v>
      </c>
      <c r="O25" s="72"/>
      <c r="P25" s="72"/>
      <c r="Q25" s="72"/>
      <c r="S25" s="72" t="s">
        <v>12</v>
      </c>
      <c r="T25" s="72"/>
      <c r="U25" s="72"/>
      <c r="V25" s="72" t="s">
        <v>157</v>
      </c>
      <c r="W25" s="72"/>
      <c r="X25" s="72"/>
      <c r="Y25" s="72"/>
      <c r="Z25" s="72" t="s">
        <v>40</v>
      </c>
      <c r="AA25" s="72"/>
      <c r="AB25" s="72"/>
      <c r="AC25" s="72"/>
      <c r="AD25" s="72" t="s">
        <v>40</v>
      </c>
      <c r="AE25" s="72"/>
      <c r="AF25" s="72"/>
      <c r="AG25" s="72"/>
      <c r="AH25" s="72" t="s">
        <v>35</v>
      </c>
      <c r="AI25" s="72"/>
      <c r="AJ25" s="72"/>
    </row>
    <row r="26" spans="1:90" ht="20.100000000000001" customHeight="1" x14ac:dyDescent="0.25">
      <c r="A26" s="70" t="s">
        <v>218</v>
      </c>
      <c r="B26" s="70"/>
      <c r="C26" s="70"/>
      <c r="D26" s="70"/>
      <c r="E26" s="70" t="s">
        <v>82</v>
      </c>
      <c r="F26" s="70"/>
      <c r="G26" s="70"/>
      <c r="H26" s="70"/>
      <c r="I26" s="70"/>
      <c r="J26" s="70" t="s">
        <v>15</v>
      </c>
      <c r="K26" s="70"/>
      <c r="L26" s="70"/>
      <c r="M26" s="70"/>
      <c r="N26" s="70" t="s">
        <v>16</v>
      </c>
      <c r="O26" s="70"/>
      <c r="P26" s="70"/>
      <c r="Q26" s="70"/>
      <c r="S26" s="70" t="s">
        <v>13</v>
      </c>
      <c r="T26" s="70"/>
      <c r="U26" s="70"/>
      <c r="V26" s="70" t="s">
        <v>175</v>
      </c>
      <c r="W26" s="70"/>
      <c r="X26" s="70"/>
      <c r="Y26" s="70"/>
      <c r="Z26" s="70" t="s">
        <v>41</v>
      </c>
      <c r="AA26" s="70"/>
      <c r="AB26" s="70"/>
      <c r="AC26" s="70"/>
      <c r="AD26" s="70" t="s">
        <v>42</v>
      </c>
      <c r="AE26" s="70"/>
      <c r="AF26" s="70"/>
      <c r="AG26" s="70"/>
      <c r="AH26" s="70" t="s">
        <v>43</v>
      </c>
      <c r="AI26" s="70"/>
      <c r="AJ26" s="70"/>
    </row>
    <row r="27" spans="1:90" ht="20.100000000000001" customHeight="1" x14ac:dyDescent="0.25">
      <c r="A27" s="58" t="s">
        <v>10</v>
      </c>
      <c r="B27" s="58"/>
      <c r="C27" s="58"/>
      <c r="D27" s="58"/>
      <c r="E27" s="58" t="s">
        <v>159</v>
      </c>
      <c r="F27" s="58"/>
      <c r="G27" s="58"/>
      <c r="H27" s="58"/>
      <c r="I27" s="58"/>
      <c r="J27" s="58" t="s">
        <v>162</v>
      </c>
      <c r="K27" s="58"/>
      <c r="L27" s="58"/>
      <c r="M27" s="58"/>
      <c r="N27" s="58" t="s">
        <v>162</v>
      </c>
      <c r="O27" s="58"/>
      <c r="P27" s="58"/>
      <c r="Q27" s="58"/>
      <c r="S27" s="58" t="s">
        <v>10</v>
      </c>
      <c r="T27" s="58"/>
      <c r="U27" s="58"/>
      <c r="V27" s="58" t="s">
        <v>159</v>
      </c>
      <c r="W27" s="58"/>
      <c r="X27" s="58"/>
      <c r="Y27" s="58"/>
      <c r="Z27" s="58" t="s">
        <v>202</v>
      </c>
      <c r="AA27" s="58"/>
      <c r="AB27" s="58"/>
      <c r="AC27" s="58"/>
      <c r="AD27" s="58" t="s">
        <v>202</v>
      </c>
      <c r="AE27" s="58"/>
      <c r="AF27" s="58"/>
      <c r="AG27" s="58"/>
      <c r="AH27" s="58" t="s">
        <v>8</v>
      </c>
      <c r="AI27" s="58"/>
      <c r="AJ27" s="58"/>
    </row>
    <row r="28" spans="1:90" ht="20.100000000000001" customHeight="1" x14ac:dyDescent="0.25">
      <c r="A28" s="46">
        <v>55</v>
      </c>
      <c r="B28" s="46"/>
      <c r="C28" s="46"/>
      <c r="D28" s="46"/>
      <c r="E28" s="72">
        <v>7.5</v>
      </c>
      <c r="F28" s="72"/>
      <c r="G28" s="72"/>
      <c r="H28" s="72"/>
      <c r="I28" s="72"/>
      <c r="J28" s="46">
        <v>3.42</v>
      </c>
      <c r="K28" s="46"/>
      <c r="L28" s="46"/>
      <c r="M28" s="46"/>
      <c r="N28" s="49">
        <f>J28-N36</f>
        <v>1.2999999999999998</v>
      </c>
      <c r="O28" s="49"/>
      <c r="P28" s="49"/>
      <c r="Q28" s="49"/>
      <c r="S28" s="70">
        <v>55</v>
      </c>
      <c r="T28" s="70"/>
      <c r="U28" s="70"/>
      <c r="V28" s="72">
        <v>7.5</v>
      </c>
      <c r="W28" s="72"/>
      <c r="X28" s="72"/>
      <c r="Y28" s="72"/>
      <c r="Z28" s="122">
        <v>5.15</v>
      </c>
      <c r="AA28" s="122"/>
      <c r="AB28" s="122"/>
      <c r="AC28" s="122"/>
      <c r="AD28" s="122">
        <v>1.38</v>
      </c>
      <c r="AE28" s="122"/>
      <c r="AF28" s="122"/>
      <c r="AG28" s="122"/>
      <c r="AH28" s="123">
        <f>(Z28-AD28)/Z28*100</f>
        <v>73.203883495145632</v>
      </c>
      <c r="AI28" s="123"/>
      <c r="AJ28" s="123"/>
    </row>
    <row r="29" spans="1:90" ht="20.100000000000001" customHeight="1" x14ac:dyDescent="0.25">
      <c r="A29" s="46">
        <v>60</v>
      </c>
      <c r="B29" s="46"/>
      <c r="C29" s="46"/>
      <c r="D29" s="46"/>
      <c r="E29" s="46"/>
      <c r="F29" s="46"/>
      <c r="G29" s="46"/>
      <c r="H29" s="46"/>
      <c r="I29" s="46"/>
      <c r="J29" s="46">
        <v>3.46</v>
      </c>
      <c r="K29" s="46"/>
      <c r="L29" s="46"/>
      <c r="M29" s="46"/>
      <c r="N29" s="49">
        <f t="shared" ref="N29:N32" si="5">J29-N37</f>
        <v>1.21</v>
      </c>
      <c r="O29" s="49"/>
      <c r="P29" s="49"/>
      <c r="Q29" s="49"/>
      <c r="S29" s="46">
        <v>60</v>
      </c>
      <c r="T29" s="46"/>
      <c r="U29" s="46"/>
      <c r="V29" s="70"/>
      <c r="W29" s="70"/>
      <c r="X29" s="70"/>
      <c r="Y29" s="70"/>
      <c r="Z29" s="118">
        <v>5.08</v>
      </c>
      <c r="AA29" s="118"/>
      <c r="AB29" s="118"/>
      <c r="AC29" s="118"/>
      <c r="AD29" s="118">
        <v>1.35</v>
      </c>
      <c r="AE29" s="118"/>
      <c r="AF29" s="118"/>
      <c r="AG29" s="118"/>
      <c r="AH29" s="124">
        <f t="shared" ref="AH29:AH32" si="6">(Z29-AD29)/Z29*100</f>
        <v>73.425196850393704</v>
      </c>
      <c r="AI29" s="124"/>
      <c r="AJ29" s="124"/>
    </row>
    <row r="30" spans="1:90" ht="20.100000000000001" customHeight="1" x14ac:dyDescent="0.25">
      <c r="A30" s="46">
        <v>65</v>
      </c>
      <c r="B30" s="46"/>
      <c r="C30" s="46"/>
      <c r="D30" s="46"/>
      <c r="E30" s="46"/>
      <c r="F30" s="46"/>
      <c r="G30" s="46"/>
      <c r="H30" s="46"/>
      <c r="I30" s="46"/>
      <c r="J30" s="46">
        <v>3.56</v>
      </c>
      <c r="K30" s="46"/>
      <c r="L30" s="46"/>
      <c r="M30" s="46"/>
      <c r="N30" s="49">
        <f t="shared" si="5"/>
        <v>1.25</v>
      </c>
      <c r="O30" s="49"/>
      <c r="P30" s="49"/>
      <c r="Q30" s="49"/>
      <c r="S30" s="46">
        <v>65</v>
      </c>
      <c r="T30" s="46"/>
      <c r="U30" s="46"/>
      <c r="V30" s="70"/>
      <c r="W30" s="70"/>
      <c r="X30" s="70"/>
      <c r="Y30" s="70"/>
      <c r="Z30" s="118">
        <v>5.01</v>
      </c>
      <c r="AA30" s="118"/>
      <c r="AB30" s="118"/>
      <c r="AC30" s="118"/>
      <c r="AD30" s="118">
        <v>1.31</v>
      </c>
      <c r="AE30" s="118"/>
      <c r="AF30" s="118"/>
      <c r="AG30" s="118"/>
      <c r="AH30" s="124">
        <f t="shared" si="6"/>
        <v>73.852295409181636</v>
      </c>
      <c r="AI30" s="124"/>
      <c r="AJ30" s="124"/>
    </row>
    <row r="31" spans="1:90" ht="20.100000000000001" customHeight="1" x14ac:dyDescent="0.25">
      <c r="A31" s="46">
        <v>70</v>
      </c>
      <c r="B31" s="46"/>
      <c r="C31" s="46"/>
      <c r="D31" s="46"/>
      <c r="E31" s="46"/>
      <c r="F31" s="46"/>
      <c r="G31" s="46"/>
      <c r="H31" s="46"/>
      <c r="I31" s="46"/>
      <c r="J31" s="46">
        <v>3.41</v>
      </c>
      <c r="K31" s="46"/>
      <c r="L31" s="46"/>
      <c r="M31" s="46"/>
      <c r="N31" s="49">
        <f t="shared" si="5"/>
        <v>0.94</v>
      </c>
      <c r="O31" s="49"/>
      <c r="P31" s="49"/>
      <c r="Q31" s="49"/>
      <c r="S31" s="46">
        <v>70</v>
      </c>
      <c r="T31" s="46"/>
      <c r="U31" s="46"/>
      <c r="V31" s="70"/>
      <c r="W31" s="70"/>
      <c r="X31" s="70"/>
      <c r="Y31" s="70"/>
      <c r="Z31" s="118">
        <v>5.03</v>
      </c>
      <c r="AA31" s="118"/>
      <c r="AB31" s="118"/>
      <c r="AC31" s="118"/>
      <c r="AD31" s="118">
        <v>1.33</v>
      </c>
      <c r="AE31" s="118"/>
      <c r="AF31" s="118"/>
      <c r="AG31" s="118"/>
      <c r="AH31" s="124">
        <f t="shared" si="6"/>
        <v>73.558648111332005</v>
      </c>
      <c r="AI31" s="124"/>
      <c r="AJ31" s="124"/>
    </row>
    <row r="32" spans="1:90" ht="20.100000000000001" customHeight="1" x14ac:dyDescent="0.25">
      <c r="A32" s="58">
        <v>75</v>
      </c>
      <c r="B32" s="58"/>
      <c r="C32" s="58"/>
      <c r="D32" s="58"/>
      <c r="E32" s="58"/>
      <c r="F32" s="58"/>
      <c r="G32" s="58"/>
      <c r="H32" s="58"/>
      <c r="I32" s="58"/>
      <c r="J32" s="58">
        <v>3.63</v>
      </c>
      <c r="K32" s="58"/>
      <c r="L32" s="58"/>
      <c r="M32" s="58"/>
      <c r="N32" s="119">
        <f t="shared" si="5"/>
        <v>1.1200000000000001</v>
      </c>
      <c r="O32" s="119"/>
      <c r="P32" s="119"/>
      <c r="Q32" s="119"/>
      <c r="S32" s="58">
        <v>75</v>
      </c>
      <c r="T32" s="58"/>
      <c r="U32" s="58"/>
      <c r="V32" s="58"/>
      <c r="W32" s="58"/>
      <c r="X32" s="58"/>
      <c r="Y32" s="58"/>
      <c r="Z32" s="125">
        <v>5.08</v>
      </c>
      <c r="AA32" s="125"/>
      <c r="AB32" s="125"/>
      <c r="AC32" s="125"/>
      <c r="AD32" s="125">
        <v>1.34</v>
      </c>
      <c r="AE32" s="125"/>
      <c r="AF32" s="125"/>
      <c r="AG32" s="125"/>
      <c r="AH32" s="126">
        <f t="shared" si="6"/>
        <v>73.622047244094489</v>
      </c>
      <c r="AI32" s="126"/>
      <c r="AJ32" s="126"/>
    </row>
    <row r="36" spans="10:17" ht="20.100000000000001" customHeight="1" x14ac:dyDescent="0.25">
      <c r="J36" s="46">
        <f>J28-N28</f>
        <v>2.12</v>
      </c>
      <c r="K36" s="46"/>
      <c r="L36" s="46"/>
      <c r="M36" s="46"/>
      <c r="N36" s="46">
        <v>2.12</v>
      </c>
      <c r="O36" s="46"/>
      <c r="P36" s="46"/>
      <c r="Q36" s="46"/>
    </row>
    <row r="37" spans="10:17" ht="20.100000000000001" customHeight="1" x14ac:dyDescent="0.25">
      <c r="J37" s="46">
        <f t="shared" ref="J37:J40" si="7">J29-N29</f>
        <v>2.25</v>
      </c>
      <c r="K37" s="46"/>
      <c r="L37" s="46"/>
      <c r="M37" s="46"/>
      <c r="N37" s="46">
        <v>2.25</v>
      </c>
      <c r="O37" s="46"/>
      <c r="P37" s="46"/>
      <c r="Q37" s="46"/>
    </row>
    <row r="38" spans="10:17" ht="20.100000000000001" customHeight="1" x14ac:dyDescent="0.25">
      <c r="J38" s="46">
        <f t="shared" si="7"/>
        <v>2.31</v>
      </c>
      <c r="K38" s="46"/>
      <c r="L38" s="46"/>
      <c r="M38" s="46"/>
      <c r="N38" s="46">
        <v>2.31</v>
      </c>
      <c r="O38" s="46"/>
      <c r="P38" s="46"/>
      <c r="Q38" s="46"/>
    </row>
    <row r="39" spans="10:17" ht="20.100000000000001" customHeight="1" x14ac:dyDescent="0.25">
      <c r="J39" s="46">
        <f t="shared" si="7"/>
        <v>2.4700000000000002</v>
      </c>
      <c r="K39" s="46"/>
      <c r="L39" s="46"/>
      <c r="M39" s="46"/>
      <c r="N39" s="46">
        <v>2.4700000000000002</v>
      </c>
      <c r="O39" s="46"/>
      <c r="P39" s="46"/>
      <c r="Q39" s="46"/>
    </row>
    <row r="40" spans="10:17" ht="20.100000000000001" customHeight="1" x14ac:dyDescent="0.25">
      <c r="J40" s="46">
        <f t="shared" si="7"/>
        <v>2.5099999999999998</v>
      </c>
      <c r="K40" s="46"/>
      <c r="L40" s="46"/>
      <c r="M40" s="46"/>
      <c r="N40" s="46">
        <v>2.5099999999999998</v>
      </c>
      <c r="O40" s="46"/>
      <c r="P40" s="46"/>
      <c r="Q40" s="46"/>
    </row>
  </sheetData>
  <mergeCells count="516">
    <mergeCell ref="J36:M36"/>
    <mergeCell ref="J37:M37"/>
    <mergeCell ref="J38:M38"/>
    <mergeCell ref="J39:M39"/>
    <mergeCell ref="J40:M40"/>
    <mergeCell ref="N36:Q36"/>
    <mergeCell ref="N37:Q37"/>
    <mergeCell ref="N38:Q38"/>
    <mergeCell ref="N39:Q39"/>
    <mergeCell ref="N40:Q40"/>
    <mergeCell ref="Z29:AC29"/>
    <mergeCell ref="AD29:AG29"/>
    <mergeCell ref="AH29:AJ29"/>
    <mergeCell ref="S29:U29"/>
    <mergeCell ref="S30:U30"/>
    <mergeCell ref="Z30:AC30"/>
    <mergeCell ref="S32:U32"/>
    <mergeCell ref="Z32:AC32"/>
    <mergeCell ref="AD32:AG32"/>
    <mergeCell ref="AH32:AJ32"/>
    <mergeCell ref="AD30:AG30"/>
    <mergeCell ref="AH30:AJ30"/>
    <mergeCell ref="S31:U31"/>
    <mergeCell ref="Z31:AC31"/>
    <mergeCell ref="AD31:AG31"/>
    <mergeCell ref="AH31:AJ31"/>
    <mergeCell ref="N29:Q29"/>
    <mergeCell ref="N30:Q30"/>
    <mergeCell ref="N31:Q31"/>
    <mergeCell ref="N32:Q32"/>
    <mergeCell ref="S25:U25"/>
    <mergeCell ref="V25:Y25"/>
    <mergeCell ref="Z25:AC25"/>
    <mergeCell ref="AD25:AG25"/>
    <mergeCell ref="AH25:AJ25"/>
    <mergeCell ref="S26:U26"/>
    <mergeCell ref="V26:Y26"/>
    <mergeCell ref="Z26:AC26"/>
    <mergeCell ref="AD26:AG26"/>
    <mergeCell ref="AH26:AJ26"/>
    <mergeCell ref="S27:U27"/>
    <mergeCell ref="V27:Y27"/>
    <mergeCell ref="Z27:AC27"/>
    <mergeCell ref="AD27:AG27"/>
    <mergeCell ref="AH27:AJ27"/>
    <mergeCell ref="S28:U28"/>
    <mergeCell ref="V28:Y32"/>
    <mergeCell ref="Z28:AC28"/>
    <mergeCell ref="AD28:AG28"/>
    <mergeCell ref="AH28:AJ28"/>
    <mergeCell ref="A28:D28"/>
    <mergeCell ref="A29:D29"/>
    <mergeCell ref="A30:D30"/>
    <mergeCell ref="A31:D31"/>
    <mergeCell ref="A32:D32"/>
    <mergeCell ref="N25:Q25"/>
    <mergeCell ref="N26:Q26"/>
    <mergeCell ref="A27:D27"/>
    <mergeCell ref="J27:M27"/>
    <mergeCell ref="N27:Q27"/>
    <mergeCell ref="E27:I27"/>
    <mergeCell ref="A25:D25"/>
    <mergeCell ref="A26:D26"/>
    <mergeCell ref="E25:I25"/>
    <mergeCell ref="E26:I26"/>
    <mergeCell ref="J25:M25"/>
    <mergeCell ref="J26:M26"/>
    <mergeCell ref="E28:I32"/>
    <mergeCell ref="J28:M28"/>
    <mergeCell ref="J29:M29"/>
    <mergeCell ref="J30:M30"/>
    <mergeCell ref="J31:M31"/>
    <mergeCell ref="J32:M32"/>
    <mergeCell ref="N28:Q28"/>
    <mergeCell ref="CA23:CB23"/>
    <mergeCell ref="CC23:CD23"/>
    <mergeCell ref="CE23:CH23"/>
    <mergeCell ref="CI23:CL23"/>
    <mergeCell ref="BU7:BW23"/>
    <mergeCell ref="BX7:BZ23"/>
    <mergeCell ref="CA22:CB22"/>
    <mergeCell ref="CC22:CD22"/>
    <mergeCell ref="CE22:CH22"/>
    <mergeCell ref="CI22:CL22"/>
    <mergeCell ref="CA21:CB21"/>
    <mergeCell ref="CC21:CD21"/>
    <mergeCell ref="CE21:CH21"/>
    <mergeCell ref="CI21:CL21"/>
    <mergeCell ref="CA20:CB20"/>
    <mergeCell ref="CC20:CD20"/>
    <mergeCell ref="CE20:CH20"/>
    <mergeCell ref="CI20:CL20"/>
    <mergeCell ref="CA19:CB19"/>
    <mergeCell ref="CC19:CD19"/>
    <mergeCell ref="CE19:CH19"/>
    <mergeCell ref="CI19:CL19"/>
    <mergeCell ref="CA18:CB18"/>
    <mergeCell ref="CC18:CD18"/>
    <mergeCell ref="CE18:CH18"/>
    <mergeCell ref="CI18:CL18"/>
    <mergeCell ref="CA17:CB17"/>
    <mergeCell ref="CC17:CD17"/>
    <mergeCell ref="CE17:CH17"/>
    <mergeCell ref="CI17:CL17"/>
    <mergeCell ref="CA16:CB16"/>
    <mergeCell ref="CC16:CD16"/>
    <mergeCell ref="CE16:CH16"/>
    <mergeCell ref="CI16:CL16"/>
    <mergeCell ref="CA15:CB15"/>
    <mergeCell ref="CC15:CD15"/>
    <mergeCell ref="CE15:CH15"/>
    <mergeCell ref="CI15:CL15"/>
    <mergeCell ref="CA14:CB14"/>
    <mergeCell ref="CC14:CD14"/>
    <mergeCell ref="CE14:CH14"/>
    <mergeCell ref="CI14:CL14"/>
    <mergeCell ref="CA13:CB13"/>
    <mergeCell ref="CC13:CD13"/>
    <mergeCell ref="CE13:CH13"/>
    <mergeCell ref="CI13:CL13"/>
    <mergeCell ref="CA12:CB12"/>
    <mergeCell ref="CC12:CD12"/>
    <mergeCell ref="CE12:CH12"/>
    <mergeCell ref="CI12:CL12"/>
    <mergeCell ref="CA11:CB11"/>
    <mergeCell ref="CC11:CD11"/>
    <mergeCell ref="CE11:CH11"/>
    <mergeCell ref="CI11:CL11"/>
    <mergeCell ref="CA10:CB10"/>
    <mergeCell ref="CC10:CD10"/>
    <mergeCell ref="CE10:CH10"/>
    <mergeCell ref="CI10:CL10"/>
    <mergeCell ref="CA9:CB9"/>
    <mergeCell ref="CC9:CD9"/>
    <mergeCell ref="CE9:CH9"/>
    <mergeCell ref="CI9:CL9"/>
    <mergeCell ref="CA8:CB8"/>
    <mergeCell ref="CC8:CD8"/>
    <mergeCell ref="CE8:CH8"/>
    <mergeCell ref="CI8:CL8"/>
    <mergeCell ref="CA7:CB7"/>
    <mergeCell ref="CC7:CD7"/>
    <mergeCell ref="CE7:CH7"/>
    <mergeCell ref="CI7:CL7"/>
    <mergeCell ref="BU6:BW6"/>
    <mergeCell ref="BX6:BZ6"/>
    <mergeCell ref="CA6:CB6"/>
    <mergeCell ref="CC6:CD6"/>
    <mergeCell ref="CE6:CH6"/>
    <mergeCell ref="CI6:CL6"/>
    <mergeCell ref="BU5:BW5"/>
    <mergeCell ref="BX5:BZ5"/>
    <mergeCell ref="CA5:CB5"/>
    <mergeCell ref="CC5:CD5"/>
    <mergeCell ref="CE5:CH5"/>
    <mergeCell ref="CI5:CL5"/>
    <mergeCell ref="BU4:BW4"/>
    <mergeCell ref="BX4:BZ4"/>
    <mergeCell ref="CA4:CB4"/>
    <mergeCell ref="CC4:CD4"/>
    <mergeCell ref="CE4:CH4"/>
    <mergeCell ref="CI4:CL4"/>
    <mergeCell ref="BI23:BJ23"/>
    <mergeCell ref="BK23:BL23"/>
    <mergeCell ref="BM23:BP23"/>
    <mergeCell ref="BQ23:BT23"/>
    <mergeCell ref="BM17:BP17"/>
    <mergeCell ref="BQ17:BT17"/>
    <mergeCell ref="BI16:BJ16"/>
    <mergeCell ref="BK16:BL16"/>
    <mergeCell ref="BM16:BP16"/>
    <mergeCell ref="BQ16:BT16"/>
    <mergeCell ref="BI15:BJ15"/>
    <mergeCell ref="BK15:BL15"/>
    <mergeCell ref="BM15:BP15"/>
    <mergeCell ref="BQ15:BT15"/>
    <mergeCell ref="BI14:BJ14"/>
    <mergeCell ref="BK14:BL14"/>
    <mergeCell ref="BM14:BP14"/>
    <mergeCell ref="BQ14:BT14"/>
    <mergeCell ref="BI19:BJ19"/>
    <mergeCell ref="BK19:BL19"/>
    <mergeCell ref="BM19:BP19"/>
    <mergeCell ref="BQ19:BT19"/>
    <mergeCell ref="BI18:BJ18"/>
    <mergeCell ref="BK18:BL18"/>
    <mergeCell ref="BM18:BP18"/>
    <mergeCell ref="BQ18:BT18"/>
    <mergeCell ref="BI17:BJ17"/>
    <mergeCell ref="BK17:BL17"/>
    <mergeCell ref="BI13:BJ13"/>
    <mergeCell ref="BK13:BL13"/>
    <mergeCell ref="BM13:BP13"/>
    <mergeCell ref="BQ13:BT13"/>
    <mergeCell ref="BI12:BJ12"/>
    <mergeCell ref="BK12:BL12"/>
    <mergeCell ref="BM12:BP12"/>
    <mergeCell ref="BQ12:BT12"/>
    <mergeCell ref="BI11:BJ11"/>
    <mergeCell ref="BK11:BL11"/>
    <mergeCell ref="BM11:BP11"/>
    <mergeCell ref="BQ11:BT11"/>
    <mergeCell ref="BI10:BJ10"/>
    <mergeCell ref="BK10:BL10"/>
    <mergeCell ref="BM10:BP10"/>
    <mergeCell ref="BQ10:BT10"/>
    <mergeCell ref="BI9:BJ9"/>
    <mergeCell ref="BK9:BL9"/>
    <mergeCell ref="BM9:BP9"/>
    <mergeCell ref="BQ9:BT9"/>
    <mergeCell ref="BI8:BJ8"/>
    <mergeCell ref="BK8:BL8"/>
    <mergeCell ref="BM8:BP8"/>
    <mergeCell ref="BQ8:BT8"/>
    <mergeCell ref="BI7:BJ7"/>
    <mergeCell ref="BK7:BL7"/>
    <mergeCell ref="BM7:BP7"/>
    <mergeCell ref="BQ7:BT7"/>
    <mergeCell ref="BC6:BE6"/>
    <mergeCell ref="BF6:BH6"/>
    <mergeCell ref="BI6:BJ6"/>
    <mergeCell ref="BK6:BL6"/>
    <mergeCell ref="BM6:BP6"/>
    <mergeCell ref="BQ6:BT6"/>
    <mergeCell ref="BC7:BE23"/>
    <mergeCell ref="BF7:BH23"/>
    <mergeCell ref="BI22:BJ22"/>
    <mergeCell ref="BK22:BL22"/>
    <mergeCell ref="BM22:BP22"/>
    <mergeCell ref="BQ22:BT22"/>
    <mergeCell ref="BI21:BJ21"/>
    <mergeCell ref="BK21:BL21"/>
    <mergeCell ref="BM21:BP21"/>
    <mergeCell ref="BQ21:BT21"/>
    <mergeCell ref="BI20:BJ20"/>
    <mergeCell ref="BK20:BL20"/>
    <mergeCell ref="BM20:BP20"/>
    <mergeCell ref="BQ20:BT20"/>
    <mergeCell ref="BC5:BE5"/>
    <mergeCell ref="BF5:BH5"/>
    <mergeCell ref="BI5:BJ5"/>
    <mergeCell ref="BK5:BL5"/>
    <mergeCell ref="BM5:BP5"/>
    <mergeCell ref="BQ5:BT5"/>
    <mergeCell ref="BC4:BE4"/>
    <mergeCell ref="BF4:BH4"/>
    <mergeCell ref="BI4:BJ4"/>
    <mergeCell ref="BK4:BL4"/>
    <mergeCell ref="BM4:BP4"/>
    <mergeCell ref="BQ4:BT4"/>
    <mergeCell ref="AQ23:AR23"/>
    <mergeCell ref="AS23:AT23"/>
    <mergeCell ref="AU23:AX23"/>
    <mergeCell ref="AY23:BB23"/>
    <mergeCell ref="AK7:AM23"/>
    <mergeCell ref="AN7:AP23"/>
    <mergeCell ref="AQ22:AR22"/>
    <mergeCell ref="AS22:AT22"/>
    <mergeCell ref="AU22:AX22"/>
    <mergeCell ref="AY22:BB22"/>
    <mergeCell ref="AQ21:AR21"/>
    <mergeCell ref="AS21:AT21"/>
    <mergeCell ref="AU21:AX21"/>
    <mergeCell ref="AY21:BB21"/>
    <mergeCell ref="AQ20:AR20"/>
    <mergeCell ref="AS20:AT20"/>
    <mergeCell ref="AU20:AX20"/>
    <mergeCell ref="AY20:BB20"/>
    <mergeCell ref="AQ19:AR19"/>
    <mergeCell ref="AS19:AT19"/>
    <mergeCell ref="AU19:AX19"/>
    <mergeCell ref="AY19:BB19"/>
    <mergeCell ref="AQ18:AR18"/>
    <mergeCell ref="AS18:AT18"/>
    <mergeCell ref="AU18:AX18"/>
    <mergeCell ref="AY18:BB18"/>
    <mergeCell ref="AQ17:AR17"/>
    <mergeCell ref="AS17:AT17"/>
    <mergeCell ref="AU17:AX17"/>
    <mergeCell ref="AY17:BB17"/>
    <mergeCell ref="AQ16:AR16"/>
    <mergeCell ref="AS16:AT16"/>
    <mergeCell ref="AU16:AX16"/>
    <mergeCell ref="AY16:BB16"/>
    <mergeCell ref="AQ15:AR15"/>
    <mergeCell ref="AS15:AT15"/>
    <mergeCell ref="AU15:AX15"/>
    <mergeCell ref="AY15:BB15"/>
    <mergeCell ref="AQ14:AR14"/>
    <mergeCell ref="AS14:AT14"/>
    <mergeCell ref="AU14:AX14"/>
    <mergeCell ref="AY14:BB14"/>
    <mergeCell ref="AQ13:AR13"/>
    <mergeCell ref="AS13:AT13"/>
    <mergeCell ref="AU13:AX13"/>
    <mergeCell ref="AY13:BB13"/>
    <mergeCell ref="AU7:AX7"/>
    <mergeCell ref="AY7:BB7"/>
    <mergeCell ref="AQ12:AR12"/>
    <mergeCell ref="AS12:AT12"/>
    <mergeCell ref="AU12:AX12"/>
    <mergeCell ref="AY12:BB12"/>
    <mergeCell ref="AQ11:AR11"/>
    <mergeCell ref="AS11:AT11"/>
    <mergeCell ref="AU11:AX11"/>
    <mergeCell ref="AY11:BB11"/>
    <mergeCell ref="AQ10:AR10"/>
    <mergeCell ref="AS10:AT10"/>
    <mergeCell ref="AU10:AX10"/>
    <mergeCell ref="AY10:BB10"/>
    <mergeCell ref="AC14:AF14"/>
    <mergeCell ref="AG14:AJ14"/>
    <mergeCell ref="AK6:AM6"/>
    <mergeCell ref="AN6:AP6"/>
    <mergeCell ref="AQ6:AR6"/>
    <mergeCell ref="AS6:AT6"/>
    <mergeCell ref="AU6:AX6"/>
    <mergeCell ref="AY6:BB6"/>
    <mergeCell ref="AK5:AM5"/>
    <mergeCell ref="AN5:AP5"/>
    <mergeCell ref="AQ5:AR5"/>
    <mergeCell ref="AS5:AT5"/>
    <mergeCell ref="AU5:AX5"/>
    <mergeCell ref="AY5:BB5"/>
    <mergeCell ref="AQ9:AR9"/>
    <mergeCell ref="AS9:AT9"/>
    <mergeCell ref="AU9:AX9"/>
    <mergeCell ref="AY9:BB9"/>
    <mergeCell ref="AQ8:AR8"/>
    <mergeCell ref="AS8:AT8"/>
    <mergeCell ref="AU8:AX8"/>
    <mergeCell ref="AY8:BB8"/>
    <mergeCell ref="AQ7:AR7"/>
    <mergeCell ref="AS7:AT7"/>
    <mergeCell ref="Y17:Z17"/>
    <mergeCell ref="AA17:AB17"/>
    <mergeCell ref="AK4:AM4"/>
    <mergeCell ref="AN4:AP4"/>
    <mergeCell ref="AQ4:AR4"/>
    <mergeCell ref="AS4:AT4"/>
    <mergeCell ref="AU4:AX4"/>
    <mergeCell ref="AY4:BB4"/>
    <mergeCell ref="Y23:Z23"/>
    <mergeCell ref="AA23:AB23"/>
    <mergeCell ref="AC23:AF23"/>
    <mergeCell ref="AG23:AJ23"/>
    <mergeCell ref="AC17:AF17"/>
    <mergeCell ref="AG17:AJ17"/>
    <mergeCell ref="Y16:Z16"/>
    <mergeCell ref="AA16:AB16"/>
    <mergeCell ref="AC16:AF16"/>
    <mergeCell ref="AG16:AJ16"/>
    <mergeCell ref="Y15:Z15"/>
    <mergeCell ref="AA15:AB15"/>
    <mergeCell ref="AC15:AF15"/>
    <mergeCell ref="AG15:AJ15"/>
    <mergeCell ref="Y14:Z14"/>
    <mergeCell ref="AA14:AB14"/>
    <mergeCell ref="Y20:Z20"/>
    <mergeCell ref="AA20:AB20"/>
    <mergeCell ref="AC20:AF20"/>
    <mergeCell ref="AG20:AJ20"/>
    <mergeCell ref="Y19:Z19"/>
    <mergeCell ref="AA19:AB19"/>
    <mergeCell ref="AC19:AF19"/>
    <mergeCell ref="AG19:AJ19"/>
    <mergeCell ref="Y18:Z18"/>
    <mergeCell ref="AA18:AB18"/>
    <mergeCell ref="AC18:AF18"/>
    <mergeCell ref="AG18:AJ18"/>
    <mergeCell ref="Y13:Z13"/>
    <mergeCell ref="AA13:AB13"/>
    <mergeCell ref="AC13:AF13"/>
    <mergeCell ref="AG13:AJ13"/>
    <mergeCell ref="Y12:Z12"/>
    <mergeCell ref="AA12:AB12"/>
    <mergeCell ref="AC12:AF12"/>
    <mergeCell ref="AG12:AJ12"/>
    <mergeCell ref="Y11:Z11"/>
    <mergeCell ref="AA11:AB11"/>
    <mergeCell ref="AC11:AF11"/>
    <mergeCell ref="AG11:AJ11"/>
    <mergeCell ref="Y10:Z10"/>
    <mergeCell ref="AA10:AB10"/>
    <mergeCell ref="AC10:AF10"/>
    <mergeCell ref="AG10:AJ10"/>
    <mergeCell ref="Y9:Z9"/>
    <mergeCell ref="AA9:AB9"/>
    <mergeCell ref="AC9:AF9"/>
    <mergeCell ref="AG9:AJ9"/>
    <mergeCell ref="Y8:Z8"/>
    <mergeCell ref="AA8:AB8"/>
    <mergeCell ref="AC8:AF8"/>
    <mergeCell ref="AG8:AJ8"/>
    <mergeCell ref="AC6:AF6"/>
    <mergeCell ref="AG6:AJ6"/>
    <mergeCell ref="Y7:Z7"/>
    <mergeCell ref="AA7:AB7"/>
    <mergeCell ref="AC7:AF7"/>
    <mergeCell ref="AG7:AJ7"/>
    <mergeCell ref="AC4:AF4"/>
    <mergeCell ref="AG4:AJ4"/>
    <mergeCell ref="S5:U5"/>
    <mergeCell ref="V5:X5"/>
    <mergeCell ref="Y5:Z5"/>
    <mergeCell ref="AA5:AB5"/>
    <mergeCell ref="AC5:AF5"/>
    <mergeCell ref="AG5:AJ5"/>
    <mergeCell ref="S7:U23"/>
    <mergeCell ref="V7:X23"/>
    <mergeCell ref="Y22:Z22"/>
    <mergeCell ref="AA22:AB22"/>
    <mergeCell ref="AC22:AF22"/>
    <mergeCell ref="AG22:AJ22"/>
    <mergeCell ref="Y21:Z21"/>
    <mergeCell ref="AA21:AB21"/>
    <mergeCell ref="AC21:AF21"/>
    <mergeCell ref="AG21:AJ21"/>
    <mergeCell ref="K23:N23"/>
    <mergeCell ref="O23:R23"/>
    <mergeCell ref="S4:U4"/>
    <mergeCell ref="V4:X4"/>
    <mergeCell ref="Y4:Z4"/>
    <mergeCell ref="AA4:AB4"/>
    <mergeCell ref="S6:U6"/>
    <mergeCell ref="V6:X6"/>
    <mergeCell ref="Y6:Z6"/>
    <mergeCell ref="AA6:AB6"/>
    <mergeCell ref="K20:N20"/>
    <mergeCell ref="O20:R20"/>
    <mergeCell ref="K21:N21"/>
    <mergeCell ref="O21:R21"/>
    <mergeCell ref="K22:N22"/>
    <mergeCell ref="O22:R22"/>
    <mergeCell ref="K17:N17"/>
    <mergeCell ref="O17:R17"/>
    <mergeCell ref="K18:N18"/>
    <mergeCell ref="O18:R18"/>
    <mergeCell ref="K19:N19"/>
    <mergeCell ref="O19:R19"/>
    <mergeCell ref="K14:N14"/>
    <mergeCell ref="O14:R14"/>
    <mergeCell ref="K15:N15"/>
    <mergeCell ref="O15:R15"/>
    <mergeCell ref="K16:N16"/>
    <mergeCell ref="O16:R16"/>
    <mergeCell ref="O10:R10"/>
    <mergeCell ref="K11:N11"/>
    <mergeCell ref="O11:R11"/>
    <mergeCell ref="K12:N12"/>
    <mergeCell ref="O12:R12"/>
    <mergeCell ref="K13:N13"/>
    <mergeCell ref="O13:R13"/>
    <mergeCell ref="I21:J21"/>
    <mergeCell ref="I22:J22"/>
    <mergeCell ref="I23:J23"/>
    <mergeCell ref="K8:N8"/>
    <mergeCell ref="O8:R8"/>
    <mergeCell ref="K7:N7"/>
    <mergeCell ref="O7:R7"/>
    <mergeCell ref="K9:N9"/>
    <mergeCell ref="O9:R9"/>
    <mergeCell ref="K10:N10"/>
    <mergeCell ref="I15:J15"/>
    <mergeCell ref="I16:J16"/>
    <mergeCell ref="I17:J17"/>
    <mergeCell ref="I18:J18"/>
    <mergeCell ref="I19:J19"/>
    <mergeCell ref="I20:J20"/>
    <mergeCell ref="I8:J8"/>
    <mergeCell ref="I7:J7"/>
    <mergeCell ref="I9:J9"/>
    <mergeCell ref="I10:J10"/>
    <mergeCell ref="I11:J11"/>
    <mergeCell ref="I12:J12"/>
    <mergeCell ref="I13:J13"/>
    <mergeCell ref="I14:J14"/>
    <mergeCell ref="A7:C23"/>
    <mergeCell ref="D7:F23"/>
    <mergeCell ref="G22:H22"/>
    <mergeCell ref="G23:H23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7:H7"/>
    <mergeCell ref="G8:H8"/>
    <mergeCell ref="G9:H9"/>
    <mergeCell ref="G6:H6"/>
    <mergeCell ref="I6:J6"/>
    <mergeCell ref="I4:J4"/>
    <mergeCell ref="I5:J5"/>
    <mergeCell ref="K4:N4"/>
    <mergeCell ref="K5:N5"/>
    <mergeCell ref="K6:N6"/>
    <mergeCell ref="A1:R1"/>
    <mergeCell ref="A2:R2"/>
    <mergeCell ref="A4:C4"/>
    <mergeCell ref="A5:C5"/>
    <mergeCell ref="A6:C6"/>
    <mergeCell ref="D4:F4"/>
    <mergeCell ref="D5:F5"/>
    <mergeCell ref="D6:F6"/>
    <mergeCell ref="G4:H4"/>
    <mergeCell ref="G5:H5"/>
    <mergeCell ref="O6:R6"/>
    <mergeCell ref="O4:R4"/>
    <mergeCell ref="O5:R5"/>
  </mergeCells>
  <pageMargins left="1.5748031496062993" right="1.1811023622047243" top="1.1811023622047243" bottom="1.1811023622047243" header="0.31496062992125984" footer="0.9842519685039370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69"/>
  <sheetViews>
    <sheetView tabSelected="1" view="pageBreakPreview" topLeftCell="A17" zoomScaleNormal="100" zoomScaleSheetLayoutView="100" workbookViewId="0">
      <selection activeCell="AA29" sqref="AA29"/>
    </sheetView>
  </sheetViews>
  <sheetFormatPr defaultColWidth="3.7109375" defaultRowHeight="20.100000000000001" customHeight="1" x14ac:dyDescent="0.25"/>
  <cols>
    <col min="1" max="16384" width="3.7109375" style="1"/>
  </cols>
  <sheetData>
    <row r="1" spans="1:91" ht="20.100000000000001" customHeight="1" x14ac:dyDescent="0.25">
      <c r="A1" s="115" t="s">
        <v>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CM1" s="1" t="s">
        <v>0</v>
      </c>
    </row>
    <row r="2" spans="1:91" ht="20.100000000000001" customHeight="1" x14ac:dyDescent="0.25">
      <c r="A2" s="115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4" spans="1:91" ht="20.100000000000001" customHeight="1" x14ac:dyDescent="0.25">
      <c r="A4" s="13" t="s">
        <v>22</v>
      </c>
      <c r="B4" s="116" t="s">
        <v>247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6" spans="1:91" ht="20.100000000000001" customHeight="1" x14ac:dyDescent="0.25">
      <c r="B6" s="114" t="s">
        <v>248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8" spans="1:91" ht="20.100000000000001" customHeight="1" x14ac:dyDescent="0.25">
      <c r="B8" s="114" t="s">
        <v>25</v>
      </c>
      <c r="C8" s="114"/>
      <c r="D8" s="114"/>
      <c r="E8" s="81" t="s">
        <v>27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46" t="s">
        <v>28</v>
      </c>
      <c r="Q8" s="47">
        <v>100</v>
      </c>
      <c r="R8" s="47"/>
    </row>
    <row r="9" spans="1:91" ht="20.100000000000001" customHeight="1" x14ac:dyDescent="0.25">
      <c r="B9" s="114"/>
      <c r="C9" s="114"/>
      <c r="D9" s="114"/>
      <c r="E9" s="46" t="s">
        <v>172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  <c r="R9" s="47"/>
    </row>
    <row r="11" spans="1:91" ht="20.100000000000001" customHeight="1" x14ac:dyDescent="0.25">
      <c r="B11" s="114" t="s">
        <v>173</v>
      </c>
      <c r="C11" s="114"/>
      <c r="D11" s="114"/>
    </row>
    <row r="12" spans="1:91" ht="20.100000000000001" customHeight="1" x14ac:dyDescent="0.25">
      <c r="B12" s="114" t="s">
        <v>31</v>
      </c>
      <c r="C12" s="114"/>
      <c r="D12" s="114"/>
      <c r="E12" s="114"/>
      <c r="F12" s="114"/>
      <c r="G12" s="114"/>
      <c r="H12" s="114"/>
      <c r="I12" s="114"/>
      <c r="J12" s="10" t="s">
        <v>19</v>
      </c>
      <c r="K12" s="144">
        <v>28.97</v>
      </c>
      <c r="L12" s="144"/>
      <c r="M12" s="144"/>
      <c r="N12" s="144"/>
    </row>
    <row r="13" spans="1:91" ht="20.100000000000001" customHeight="1" x14ac:dyDescent="0.25">
      <c r="B13" s="114" t="s">
        <v>32</v>
      </c>
      <c r="C13" s="114"/>
      <c r="D13" s="114"/>
      <c r="E13" s="114"/>
      <c r="F13" s="114"/>
      <c r="G13" s="114"/>
      <c r="H13" s="114"/>
      <c r="I13" s="114"/>
      <c r="J13" s="10" t="s">
        <v>19</v>
      </c>
      <c r="K13" s="144">
        <f>H27</f>
        <v>5.15</v>
      </c>
      <c r="L13" s="144"/>
      <c r="M13" s="144"/>
      <c r="N13" s="144"/>
    </row>
    <row r="14" spans="1:91" ht="20.100000000000001" customHeight="1" x14ac:dyDescent="0.25">
      <c r="B14" s="114" t="s">
        <v>33</v>
      </c>
      <c r="C14" s="114"/>
      <c r="D14" s="114"/>
      <c r="E14" s="114"/>
      <c r="F14" s="114"/>
      <c r="G14" s="114"/>
      <c r="H14" s="114"/>
      <c r="I14" s="114"/>
      <c r="J14" s="10" t="s">
        <v>19</v>
      </c>
      <c r="K14" s="144">
        <f>K12+L27</f>
        <v>30.349999999999998</v>
      </c>
      <c r="L14" s="144"/>
      <c r="M14" s="144"/>
      <c r="N14" s="144"/>
    </row>
    <row r="16" spans="1:91" ht="20.100000000000001" customHeight="1" x14ac:dyDescent="0.25">
      <c r="B16" s="46" t="s">
        <v>35</v>
      </c>
      <c r="C16" s="46"/>
      <c r="D16" s="46"/>
      <c r="E16" s="46" t="s">
        <v>19</v>
      </c>
      <c r="F16" s="147">
        <f>K12</f>
        <v>28.97</v>
      </c>
      <c r="G16" s="147"/>
      <c r="H16" s="147"/>
      <c r="I16" s="148">
        <f>K13</f>
        <v>5.15</v>
      </c>
      <c r="J16" s="148"/>
      <c r="K16" s="148"/>
      <c r="L16" s="148"/>
      <c r="M16" s="149">
        <f>K14</f>
        <v>30.349999999999998</v>
      </c>
      <c r="N16" s="149"/>
      <c r="O16" s="149"/>
      <c r="P16" s="46" t="s">
        <v>28</v>
      </c>
      <c r="Q16" s="47">
        <v>100</v>
      </c>
      <c r="R16" s="47"/>
    </row>
    <row r="17" spans="1:18" ht="20.100000000000001" customHeight="1" x14ac:dyDescent="0.25">
      <c r="B17" s="46" t="s">
        <v>249</v>
      </c>
      <c r="C17" s="46"/>
      <c r="D17" s="46"/>
      <c r="E17" s="46"/>
      <c r="F17" s="146">
        <f>K13</f>
        <v>5.15</v>
      </c>
      <c r="G17" s="146"/>
      <c r="H17" s="146"/>
      <c r="I17" s="146"/>
      <c r="J17" s="146"/>
      <c r="K17" s="146"/>
      <c r="L17" s="146"/>
      <c r="M17" s="146"/>
      <c r="N17" s="146"/>
      <c r="O17" s="146"/>
      <c r="P17" s="46"/>
      <c r="Q17" s="47"/>
      <c r="R17" s="47"/>
    </row>
    <row r="18" spans="1:18" ht="20.100000000000001" customHeight="1" x14ac:dyDescent="0.25">
      <c r="E18" s="10" t="s">
        <v>19</v>
      </c>
      <c r="F18" s="48">
        <f>(F16+I16-M16)/F17*Q16</f>
        <v>73.203883495145618</v>
      </c>
      <c r="G18" s="48"/>
      <c r="H18" s="48"/>
      <c r="I18" s="48"/>
    </row>
    <row r="20" spans="1:18" ht="20.100000000000001" customHeight="1" x14ac:dyDescent="0.25">
      <c r="B20" s="114" t="s">
        <v>174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spans="1:18" ht="20.100000000000001" customHeight="1" x14ac:dyDescent="0.25">
      <c r="B21" s="114" t="s">
        <v>250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3" spans="1:18" ht="20.100000000000001" customHeight="1" x14ac:dyDescent="0.25">
      <c r="A23" s="46" t="s">
        <v>251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20.100000000000001" customHeight="1" x14ac:dyDescent="0.25">
      <c r="A24" s="72" t="s">
        <v>12</v>
      </c>
      <c r="B24" s="72"/>
      <c r="C24" s="72"/>
      <c r="D24" s="72" t="s">
        <v>157</v>
      </c>
      <c r="E24" s="72"/>
      <c r="F24" s="72"/>
      <c r="G24" s="72"/>
      <c r="H24" s="72" t="s">
        <v>40</v>
      </c>
      <c r="I24" s="72"/>
      <c r="J24" s="72"/>
      <c r="K24" s="72"/>
      <c r="L24" s="72" t="s">
        <v>40</v>
      </c>
      <c r="M24" s="72"/>
      <c r="N24" s="72"/>
      <c r="O24" s="72"/>
      <c r="P24" s="72" t="s">
        <v>35</v>
      </c>
      <c r="Q24" s="72"/>
      <c r="R24" s="72"/>
    </row>
    <row r="25" spans="1:18" ht="20.100000000000001" customHeight="1" x14ac:dyDescent="0.25">
      <c r="A25" s="145" t="s">
        <v>13</v>
      </c>
      <c r="B25" s="145"/>
      <c r="C25" s="145"/>
      <c r="D25" s="70" t="s">
        <v>175</v>
      </c>
      <c r="E25" s="70"/>
      <c r="F25" s="70"/>
      <c r="G25" s="70"/>
      <c r="H25" s="70" t="s">
        <v>41</v>
      </c>
      <c r="I25" s="70"/>
      <c r="J25" s="70"/>
      <c r="K25" s="70"/>
      <c r="L25" s="70" t="s">
        <v>42</v>
      </c>
      <c r="M25" s="70"/>
      <c r="N25" s="70"/>
      <c r="O25" s="70"/>
      <c r="P25" s="70" t="s">
        <v>43</v>
      </c>
      <c r="Q25" s="70"/>
      <c r="R25" s="70"/>
    </row>
    <row r="26" spans="1:18" ht="20.100000000000001" customHeight="1" x14ac:dyDescent="0.25">
      <c r="A26" s="58" t="s">
        <v>10</v>
      </c>
      <c r="B26" s="58"/>
      <c r="C26" s="58"/>
      <c r="D26" s="58" t="s">
        <v>159</v>
      </c>
      <c r="E26" s="58"/>
      <c r="F26" s="58"/>
      <c r="G26" s="58"/>
      <c r="H26" s="58" t="s">
        <v>202</v>
      </c>
      <c r="I26" s="58"/>
      <c r="J26" s="58"/>
      <c r="K26" s="58"/>
      <c r="L26" s="58" t="s">
        <v>202</v>
      </c>
      <c r="M26" s="58"/>
      <c r="N26" s="58"/>
      <c r="O26" s="58"/>
      <c r="P26" s="58" t="s">
        <v>8</v>
      </c>
      <c r="Q26" s="58"/>
      <c r="R26" s="58"/>
    </row>
    <row r="27" spans="1:18" ht="20.100000000000001" customHeight="1" x14ac:dyDescent="0.25">
      <c r="A27" s="70">
        <v>55</v>
      </c>
      <c r="B27" s="70"/>
      <c r="C27" s="70"/>
      <c r="D27" s="72">
        <v>7.5</v>
      </c>
      <c r="E27" s="72"/>
      <c r="F27" s="72"/>
      <c r="G27" s="72"/>
      <c r="H27" s="122">
        <f>'Lampiran 1'!Z28</f>
        <v>5.15</v>
      </c>
      <c r="I27" s="122"/>
      <c r="J27" s="122"/>
      <c r="K27" s="122"/>
      <c r="L27" s="122">
        <f>'Lampiran 1'!AD28</f>
        <v>1.38</v>
      </c>
      <c r="M27" s="122"/>
      <c r="N27" s="122"/>
      <c r="O27" s="122"/>
      <c r="P27" s="123">
        <f>(H27-L27)/H27*100</f>
        <v>73.203883495145632</v>
      </c>
      <c r="Q27" s="123"/>
      <c r="R27" s="123"/>
    </row>
    <row r="28" spans="1:18" ht="20.100000000000001" customHeight="1" x14ac:dyDescent="0.25">
      <c r="A28" s="46">
        <v>60</v>
      </c>
      <c r="B28" s="46"/>
      <c r="C28" s="46"/>
      <c r="D28" s="70"/>
      <c r="E28" s="70"/>
      <c r="F28" s="70"/>
      <c r="G28" s="70"/>
      <c r="H28" s="143">
        <f>'Lampiran 1'!Z29</f>
        <v>5.08</v>
      </c>
      <c r="I28" s="143"/>
      <c r="J28" s="143"/>
      <c r="K28" s="143"/>
      <c r="L28" s="143">
        <f>'Lampiran 1'!AD29</f>
        <v>1.35</v>
      </c>
      <c r="M28" s="143"/>
      <c r="N28" s="143"/>
      <c r="O28" s="143"/>
      <c r="P28" s="124">
        <f t="shared" ref="P28:P29" si="0">(H28-L28)/H28*100</f>
        <v>73.425196850393704</v>
      </c>
      <c r="Q28" s="124"/>
      <c r="R28" s="124"/>
    </row>
    <row r="29" spans="1:18" ht="20.100000000000001" customHeight="1" x14ac:dyDescent="0.25">
      <c r="A29" s="46">
        <v>65</v>
      </c>
      <c r="B29" s="46"/>
      <c r="C29" s="46"/>
      <c r="D29" s="70"/>
      <c r="E29" s="70"/>
      <c r="F29" s="70"/>
      <c r="G29" s="70"/>
      <c r="H29" s="143">
        <f>'Lampiran 1'!Z30</f>
        <v>5.01</v>
      </c>
      <c r="I29" s="143"/>
      <c r="J29" s="143"/>
      <c r="K29" s="143"/>
      <c r="L29" s="143">
        <f>'Lampiran 1'!AD30</f>
        <v>1.31</v>
      </c>
      <c r="M29" s="143"/>
      <c r="N29" s="143"/>
      <c r="O29" s="143"/>
      <c r="P29" s="124">
        <f t="shared" si="0"/>
        <v>73.852295409181636</v>
      </c>
      <c r="Q29" s="124"/>
      <c r="R29" s="124"/>
    </row>
    <row r="30" spans="1:18" ht="20.100000000000001" customHeight="1" x14ac:dyDescent="0.25">
      <c r="A30" s="46">
        <v>70</v>
      </c>
      <c r="B30" s="46"/>
      <c r="C30" s="46"/>
      <c r="D30" s="70"/>
      <c r="E30" s="70"/>
      <c r="F30" s="70"/>
      <c r="G30" s="70"/>
      <c r="H30" s="143">
        <f>'Lampiran 1'!Z31</f>
        <v>5.03</v>
      </c>
      <c r="I30" s="143"/>
      <c r="J30" s="143"/>
      <c r="K30" s="143"/>
      <c r="L30" s="143">
        <f>'Lampiran 1'!AD31</f>
        <v>1.33</v>
      </c>
      <c r="M30" s="143"/>
      <c r="N30" s="143"/>
      <c r="O30" s="143"/>
      <c r="P30" s="124">
        <f t="shared" ref="P30:P31" si="1">(H30-L30)/H30*100</f>
        <v>73.558648111332005</v>
      </c>
      <c r="Q30" s="124"/>
      <c r="R30" s="124"/>
    </row>
    <row r="31" spans="1:18" ht="20.100000000000001" customHeight="1" x14ac:dyDescent="0.25">
      <c r="A31" s="58">
        <v>75</v>
      </c>
      <c r="B31" s="58"/>
      <c r="C31" s="58"/>
      <c r="D31" s="58"/>
      <c r="E31" s="58"/>
      <c r="F31" s="58"/>
      <c r="G31" s="58"/>
      <c r="H31" s="125">
        <f>'Lampiran 1'!Z32</f>
        <v>5.08</v>
      </c>
      <c r="I31" s="125"/>
      <c r="J31" s="125"/>
      <c r="K31" s="125"/>
      <c r="L31" s="125">
        <f>'Lampiran 1'!AD32</f>
        <v>1.34</v>
      </c>
      <c r="M31" s="125"/>
      <c r="N31" s="125"/>
      <c r="O31" s="125"/>
      <c r="P31" s="126">
        <f t="shared" si="1"/>
        <v>73.622047244094489</v>
      </c>
      <c r="Q31" s="126"/>
      <c r="R31" s="126"/>
    </row>
    <row r="32" spans="1:18" ht="20.100000000000001" customHeight="1" x14ac:dyDescent="0.25">
      <c r="A32" s="142" t="s">
        <v>177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</row>
    <row r="35" spans="1:90" ht="20.100000000000001" customHeight="1" x14ac:dyDescent="0.25">
      <c r="A35" s="13" t="s">
        <v>44</v>
      </c>
      <c r="B35" s="116" t="s">
        <v>220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3" t="s">
        <v>279</v>
      </c>
      <c r="T35" s="116" t="s">
        <v>290</v>
      </c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3" t="s">
        <v>281</v>
      </c>
      <c r="AL35" s="116" t="s">
        <v>292</v>
      </c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3" t="s">
        <v>283</v>
      </c>
      <c r="BD35" s="116" t="s">
        <v>294</v>
      </c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3" t="s">
        <v>285</v>
      </c>
      <c r="BV35" s="116" t="s">
        <v>296</v>
      </c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</row>
    <row r="36" spans="1:90" ht="20.100000000000001" customHeight="1" x14ac:dyDescent="0.25"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</row>
    <row r="37" spans="1:90" ht="20.100000000000001" customHeight="1" x14ac:dyDescent="0.25">
      <c r="A37" s="46" t="s">
        <v>221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 t="s">
        <v>291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 t="s">
        <v>293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 t="s">
        <v>295</v>
      </c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 t="s">
        <v>297</v>
      </c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</row>
    <row r="38" spans="1:90" ht="20.100000000000001" customHeight="1" x14ac:dyDescent="0.25">
      <c r="B38" s="72" t="s">
        <v>12</v>
      </c>
      <c r="C38" s="72"/>
      <c r="D38" s="72"/>
      <c r="E38" s="72" t="s">
        <v>157</v>
      </c>
      <c r="F38" s="72"/>
      <c r="G38" s="72"/>
      <c r="H38" s="72" t="s">
        <v>2</v>
      </c>
      <c r="I38" s="72"/>
      <c r="J38" s="72" t="s">
        <v>161</v>
      </c>
      <c r="K38" s="72"/>
      <c r="L38" s="72" t="s">
        <v>12</v>
      </c>
      <c r="M38" s="72"/>
      <c r="N38" s="72"/>
      <c r="O38" s="72" t="s">
        <v>12</v>
      </c>
      <c r="P38" s="72"/>
      <c r="Q38" s="72"/>
      <c r="R38" s="22"/>
      <c r="S38" s="44"/>
      <c r="T38" s="72" t="s">
        <v>12</v>
      </c>
      <c r="U38" s="72"/>
      <c r="V38" s="72"/>
      <c r="W38" s="72" t="s">
        <v>157</v>
      </c>
      <c r="X38" s="72"/>
      <c r="Y38" s="72"/>
      <c r="Z38" s="72" t="s">
        <v>2</v>
      </c>
      <c r="AA38" s="72"/>
      <c r="AB38" s="72" t="s">
        <v>161</v>
      </c>
      <c r="AC38" s="72"/>
      <c r="AD38" s="72" t="s">
        <v>12</v>
      </c>
      <c r="AE38" s="72"/>
      <c r="AF38" s="72"/>
      <c r="AG38" s="72" t="s">
        <v>12</v>
      </c>
      <c r="AH38" s="72"/>
      <c r="AI38" s="72"/>
      <c r="AJ38" s="44"/>
      <c r="AK38" s="44"/>
      <c r="AL38" s="72" t="s">
        <v>12</v>
      </c>
      <c r="AM38" s="72"/>
      <c r="AN38" s="72"/>
      <c r="AO38" s="72" t="s">
        <v>157</v>
      </c>
      <c r="AP38" s="72"/>
      <c r="AQ38" s="72"/>
      <c r="AR38" s="72" t="s">
        <v>2</v>
      </c>
      <c r="AS38" s="72"/>
      <c r="AT38" s="72" t="s">
        <v>161</v>
      </c>
      <c r="AU38" s="72"/>
      <c r="AV38" s="72" t="s">
        <v>12</v>
      </c>
      <c r="AW38" s="72"/>
      <c r="AX38" s="72"/>
      <c r="AY38" s="72" t="s">
        <v>12</v>
      </c>
      <c r="AZ38" s="72"/>
      <c r="BA38" s="72"/>
      <c r="BB38" s="44"/>
      <c r="BC38" s="44"/>
      <c r="BD38" s="72" t="s">
        <v>12</v>
      </c>
      <c r="BE38" s="72"/>
      <c r="BF38" s="72"/>
      <c r="BG38" s="72" t="s">
        <v>157</v>
      </c>
      <c r="BH38" s="72"/>
      <c r="BI38" s="72"/>
      <c r="BJ38" s="72" t="s">
        <v>2</v>
      </c>
      <c r="BK38" s="72"/>
      <c r="BL38" s="72" t="s">
        <v>161</v>
      </c>
      <c r="BM38" s="72"/>
      <c r="BN38" s="72" t="s">
        <v>12</v>
      </c>
      <c r="BO38" s="72"/>
      <c r="BP38" s="72"/>
      <c r="BQ38" s="72" t="s">
        <v>12</v>
      </c>
      <c r="BR38" s="72"/>
      <c r="BS38" s="72"/>
      <c r="BT38" s="44"/>
      <c r="BU38" s="44"/>
      <c r="BV38" s="72" t="s">
        <v>12</v>
      </c>
      <c r="BW38" s="72"/>
      <c r="BX38" s="72"/>
      <c r="BY38" s="72" t="s">
        <v>157</v>
      </c>
      <c r="BZ38" s="72"/>
      <c r="CA38" s="72"/>
      <c r="CB38" s="72" t="s">
        <v>2</v>
      </c>
      <c r="CC38" s="72"/>
      <c r="CD38" s="72" t="s">
        <v>161</v>
      </c>
      <c r="CE38" s="72"/>
      <c r="CF38" s="72" t="s">
        <v>12</v>
      </c>
      <c r="CG38" s="72"/>
      <c r="CH38" s="72"/>
      <c r="CI38" s="72" t="s">
        <v>12</v>
      </c>
      <c r="CJ38" s="72"/>
      <c r="CK38" s="72"/>
      <c r="CL38" s="44"/>
    </row>
    <row r="39" spans="1:90" ht="20.100000000000001" customHeight="1" x14ac:dyDescent="0.25">
      <c r="B39" s="145" t="s">
        <v>156</v>
      </c>
      <c r="C39" s="145"/>
      <c r="D39" s="145"/>
      <c r="E39" s="70" t="s">
        <v>158</v>
      </c>
      <c r="F39" s="70"/>
      <c r="G39" s="70"/>
      <c r="H39" s="70"/>
      <c r="I39" s="70"/>
      <c r="J39" s="70" t="s">
        <v>36</v>
      </c>
      <c r="K39" s="70"/>
      <c r="L39" s="70" t="s">
        <v>181</v>
      </c>
      <c r="M39" s="70"/>
      <c r="N39" s="70"/>
      <c r="O39" s="70" t="s">
        <v>179</v>
      </c>
      <c r="P39" s="70"/>
      <c r="Q39" s="70"/>
      <c r="R39" s="22"/>
      <c r="S39" s="44"/>
      <c r="T39" s="145" t="s">
        <v>156</v>
      </c>
      <c r="U39" s="145"/>
      <c r="V39" s="145"/>
      <c r="W39" s="70" t="s">
        <v>158</v>
      </c>
      <c r="X39" s="70"/>
      <c r="Y39" s="70"/>
      <c r="Z39" s="70"/>
      <c r="AA39" s="70"/>
      <c r="AB39" s="70" t="s">
        <v>36</v>
      </c>
      <c r="AC39" s="70"/>
      <c r="AD39" s="70" t="s">
        <v>181</v>
      </c>
      <c r="AE39" s="70"/>
      <c r="AF39" s="70"/>
      <c r="AG39" s="70" t="s">
        <v>179</v>
      </c>
      <c r="AH39" s="70"/>
      <c r="AI39" s="70"/>
      <c r="AJ39" s="44"/>
      <c r="AK39" s="44"/>
      <c r="AL39" s="145" t="s">
        <v>156</v>
      </c>
      <c r="AM39" s="145"/>
      <c r="AN39" s="145"/>
      <c r="AO39" s="70" t="s">
        <v>158</v>
      </c>
      <c r="AP39" s="70"/>
      <c r="AQ39" s="70"/>
      <c r="AR39" s="70"/>
      <c r="AS39" s="70"/>
      <c r="AT39" s="70" t="s">
        <v>36</v>
      </c>
      <c r="AU39" s="70"/>
      <c r="AV39" s="70" t="s">
        <v>181</v>
      </c>
      <c r="AW39" s="70"/>
      <c r="AX39" s="70"/>
      <c r="AY39" s="70" t="s">
        <v>179</v>
      </c>
      <c r="AZ39" s="70"/>
      <c r="BA39" s="70"/>
      <c r="BB39" s="44"/>
      <c r="BC39" s="44"/>
      <c r="BD39" s="145" t="s">
        <v>156</v>
      </c>
      <c r="BE39" s="145"/>
      <c r="BF39" s="145"/>
      <c r="BG39" s="70" t="s">
        <v>158</v>
      </c>
      <c r="BH39" s="70"/>
      <c r="BI39" s="70"/>
      <c r="BJ39" s="70"/>
      <c r="BK39" s="70"/>
      <c r="BL39" s="70" t="s">
        <v>36</v>
      </c>
      <c r="BM39" s="70"/>
      <c r="BN39" s="70" t="s">
        <v>181</v>
      </c>
      <c r="BO39" s="70"/>
      <c r="BP39" s="70"/>
      <c r="BQ39" s="70" t="s">
        <v>179</v>
      </c>
      <c r="BR39" s="70"/>
      <c r="BS39" s="70"/>
      <c r="BT39" s="44"/>
      <c r="BU39" s="44"/>
      <c r="BV39" s="145" t="s">
        <v>156</v>
      </c>
      <c r="BW39" s="145"/>
      <c r="BX39" s="145"/>
      <c r="BY39" s="70" t="s">
        <v>158</v>
      </c>
      <c r="BZ39" s="70"/>
      <c r="CA39" s="70"/>
      <c r="CB39" s="70"/>
      <c r="CC39" s="70"/>
      <c r="CD39" s="70" t="s">
        <v>36</v>
      </c>
      <c r="CE39" s="70"/>
      <c r="CF39" s="70" t="s">
        <v>181</v>
      </c>
      <c r="CG39" s="70"/>
      <c r="CH39" s="70"/>
      <c r="CI39" s="70" t="s">
        <v>179</v>
      </c>
      <c r="CJ39" s="70"/>
      <c r="CK39" s="70"/>
      <c r="CL39" s="44"/>
    </row>
    <row r="40" spans="1:90" ht="20.100000000000001" customHeight="1" x14ac:dyDescent="0.25">
      <c r="B40" s="70"/>
      <c r="C40" s="70"/>
      <c r="D40" s="70"/>
      <c r="E40" s="70" t="s">
        <v>82</v>
      </c>
      <c r="F40" s="70"/>
      <c r="G40" s="70"/>
      <c r="H40" s="70"/>
      <c r="I40" s="70"/>
      <c r="J40" s="11"/>
      <c r="K40" s="11"/>
      <c r="L40" s="70" t="s">
        <v>176</v>
      </c>
      <c r="M40" s="70"/>
      <c r="N40" s="70"/>
      <c r="O40" s="70" t="s">
        <v>180</v>
      </c>
      <c r="P40" s="70"/>
      <c r="Q40" s="70"/>
      <c r="R40" s="22"/>
      <c r="S40" s="44"/>
      <c r="T40" s="70"/>
      <c r="U40" s="70"/>
      <c r="V40" s="70"/>
      <c r="W40" s="70" t="s">
        <v>82</v>
      </c>
      <c r="X40" s="70"/>
      <c r="Y40" s="70"/>
      <c r="Z40" s="70"/>
      <c r="AA40" s="70"/>
      <c r="AB40" s="42"/>
      <c r="AC40" s="42"/>
      <c r="AD40" s="70" t="s">
        <v>176</v>
      </c>
      <c r="AE40" s="70"/>
      <c r="AF40" s="70"/>
      <c r="AG40" s="70" t="s">
        <v>180</v>
      </c>
      <c r="AH40" s="70"/>
      <c r="AI40" s="70"/>
      <c r="AJ40" s="44"/>
      <c r="AK40" s="44"/>
      <c r="AL40" s="70"/>
      <c r="AM40" s="70"/>
      <c r="AN40" s="70"/>
      <c r="AO40" s="70" t="s">
        <v>82</v>
      </c>
      <c r="AP40" s="70"/>
      <c r="AQ40" s="70"/>
      <c r="AR40" s="70"/>
      <c r="AS40" s="70"/>
      <c r="AT40" s="42"/>
      <c r="AU40" s="42"/>
      <c r="AV40" s="70" t="s">
        <v>176</v>
      </c>
      <c r="AW40" s="70"/>
      <c r="AX40" s="70"/>
      <c r="AY40" s="70" t="s">
        <v>180</v>
      </c>
      <c r="AZ40" s="70"/>
      <c r="BA40" s="70"/>
      <c r="BB40" s="44"/>
      <c r="BC40" s="44"/>
      <c r="BD40" s="70"/>
      <c r="BE40" s="70"/>
      <c r="BF40" s="70"/>
      <c r="BG40" s="70" t="s">
        <v>82</v>
      </c>
      <c r="BH40" s="70"/>
      <c r="BI40" s="70"/>
      <c r="BJ40" s="70"/>
      <c r="BK40" s="70"/>
      <c r="BL40" s="42"/>
      <c r="BM40" s="42"/>
      <c r="BN40" s="70" t="s">
        <v>176</v>
      </c>
      <c r="BO40" s="70"/>
      <c r="BP40" s="70"/>
      <c r="BQ40" s="70" t="s">
        <v>180</v>
      </c>
      <c r="BR40" s="70"/>
      <c r="BS40" s="70"/>
      <c r="BT40" s="44"/>
      <c r="BU40" s="44"/>
      <c r="BV40" s="70"/>
      <c r="BW40" s="70"/>
      <c r="BX40" s="70"/>
      <c r="BY40" s="70" t="s">
        <v>82</v>
      </c>
      <c r="BZ40" s="70"/>
      <c r="CA40" s="70"/>
      <c r="CB40" s="70"/>
      <c r="CC40" s="70"/>
      <c r="CD40" s="42"/>
      <c r="CE40" s="42"/>
      <c r="CF40" s="70" t="s">
        <v>176</v>
      </c>
      <c r="CG40" s="70"/>
      <c r="CH40" s="70"/>
      <c r="CI40" s="70" t="s">
        <v>180</v>
      </c>
      <c r="CJ40" s="70"/>
      <c r="CK40" s="70"/>
      <c r="CL40" s="44"/>
    </row>
    <row r="41" spans="1:90" ht="20.100000000000001" customHeight="1" x14ac:dyDescent="0.25">
      <c r="B41" s="58" t="s">
        <v>10</v>
      </c>
      <c r="C41" s="58"/>
      <c r="D41" s="58"/>
      <c r="E41" s="58" t="s">
        <v>159</v>
      </c>
      <c r="F41" s="58"/>
      <c r="G41" s="58"/>
      <c r="H41" s="58" t="s">
        <v>160</v>
      </c>
      <c r="I41" s="58"/>
      <c r="J41" s="58" t="s">
        <v>162</v>
      </c>
      <c r="K41" s="58"/>
      <c r="L41" s="58" t="s">
        <v>10</v>
      </c>
      <c r="M41" s="58"/>
      <c r="N41" s="58"/>
      <c r="O41" s="58" t="s">
        <v>10</v>
      </c>
      <c r="P41" s="58"/>
      <c r="Q41" s="58"/>
      <c r="R41" s="22"/>
      <c r="S41" s="44"/>
      <c r="T41" s="58" t="s">
        <v>10</v>
      </c>
      <c r="U41" s="58"/>
      <c r="V41" s="58"/>
      <c r="W41" s="58" t="s">
        <v>159</v>
      </c>
      <c r="X41" s="58"/>
      <c r="Y41" s="58"/>
      <c r="Z41" s="58" t="s">
        <v>160</v>
      </c>
      <c r="AA41" s="58"/>
      <c r="AB41" s="58" t="s">
        <v>162</v>
      </c>
      <c r="AC41" s="58"/>
      <c r="AD41" s="58" t="s">
        <v>10</v>
      </c>
      <c r="AE41" s="58"/>
      <c r="AF41" s="58"/>
      <c r="AG41" s="58" t="s">
        <v>10</v>
      </c>
      <c r="AH41" s="58"/>
      <c r="AI41" s="58"/>
      <c r="AJ41" s="44"/>
      <c r="AK41" s="44"/>
      <c r="AL41" s="58" t="s">
        <v>10</v>
      </c>
      <c r="AM41" s="58"/>
      <c r="AN41" s="58"/>
      <c r="AO41" s="58" t="s">
        <v>159</v>
      </c>
      <c r="AP41" s="58"/>
      <c r="AQ41" s="58"/>
      <c r="AR41" s="58" t="s">
        <v>160</v>
      </c>
      <c r="AS41" s="58"/>
      <c r="AT41" s="58" t="s">
        <v>162</v>
      </c>
      <c r="AU41" s="58"/>
      <c r="AV41" s="58" t="s">
        <v>10</v>
      </c>
      <c r="AW41" s="58"/>
      <c r="AX41" s="58"/>
      <c r="AY41" s="58" t="s">
        <v>10</v>
      </c>
      <c r="AZ41" s="58"/>
      <c r="BA41" s="58"/>
      <c r="BB41" s="44"/>
      <c r="BC41" s="44"/>
      <c r="BD41" s="58" t="s">
        <v>10</v>
      </c>
      <c r="BE41" s="58"/>
      <c r="BF41" s="58"/>
      <c r="BG41" s="58" t="s">
        <v>159</v>
      </c>
      <c r="BH41" s="58"/>
      <c r="BI41" s="58"/>
      <c r="BJ41" s="58" t="s">
        <v>160</v>
      </c>
      <c r="BK41" s="58"/>
      <c r="BL41" s="58" t="s">
        <v>162</v>
      </c>
      <c r="BM41" s="58"/>
      <c r="BN41" s="58" t="s">
        <v>10</v>
      </c>
      <c r="BO41" s="58"/>
      <c r="BP41" s="58"/>
      <c r="BQ41" s="58" t="s">
        <v>10</v>
      </c>
      <c r="BR41" s="58"/>
      <c r="BS41" s="58"/>
      <c r="BT41" s="44"/>
      <c r="BU41" s="44"/>
      <c r="BV41" s="58" t="s">
        <v>10</v>
      </c>
      <c r="BW41" s="58"/>
      <c r="BX41" s="58"/>
      <c r="BY41" s="58" t="s">
        <v>159</v>
      </c>
      <c r="BZ41" s="58"/>
      <c r="CA41" s="58"/>
      <c r="CB41" s="58" t="s">
        <v>160</v>
      </c>
      <c r="CC41" s="58"/>
      <c r="CD41" s="58" t="s">
        <v>162</v>
      </c>
      <c r="CE41" s="58"/>
      <c r="CF41" s="58" t="s">
        <v>10</v>
      </c>
      <c r="CG41" s="58"/>
      <c r="CH41" s="58"/>
      <c r="CI41" s="58" t="s">
        <v>10</v>
      </c>
      <c r="CJ41" s="58"/>
      <c r="CK41" s="58"/>
      <c r="CL41" s="44"/>
    </row>
    <row r="42" spans="1:90" ht="20.100000000000001" customHeight="1" x14ac:dyDescent="0.25">
      <c r="B42" s="72">
        <f>'Lampiran 1'!A7</f>
        <v>55</v>
      </c>
      <c r="C42" s="72"/>
      <c r="D42" s="72"/>
      <c r="E42" s="72">
        <v>7.5</v>
      </c>
      <c r="F42" s="72"/>
      <c r="G42" s="72"/>
      <c r="H42" s="72">
        <v>0</v>
      </c>
      <c r="I42" s="72"/>
      <c r="J42" s="123">
        <f>'Lampiran 1'!I7</f>
        <v>3</v>
      </c>
      <c r="K42" s="123"/>
      <c r="L42" s="122">
        <f>'Lampiran 1'!K7</f>
        <v>46</v>
      </c>
      <c r="M42" s="122"/>
      <c r="N42" s="122"/>
      <c r="O42" s="122">
        <f>'Lampiran 1'!O7</f>
        <v>48</v>
      </c>
      <c r="P42" s="122"/>
      <c r="Q42" s="122"/>
      <c r="R42" s="22"/>
      <c r="S42" s="44"/>
      <c r="T42" s="72">
        <f>'Lampiran 1'!S7</f>
        <v>60</v>
      </c>
      <c r="U42" s="72"/>
      <c r="V42" s="72"/>
      <c r="W42" s="72">
        <v>7.5</v>
      </c>
      <c r="X42" s="72"/>
      <c r="Y42" s="72"/>
      <c r="Z42" s="72">
        <v>0</v>
      </c>
      <c r="AA42" s="72"/>
      <c r="AB42" s="123">
        <f>'Lampiran 1'!AA7</f>
        <v>3</v>
      </c>
      <c r="AC42" s="123"/>
      <c r="AD42" s="122">
        <f>'Lampiran 1'!AC7</f>
        <v>51</v>
      </c>
      <c r="AE42" s="122"/>
      <c r="AF42" s="122"/>
      <c r="AG42" s="122">
        <f>'Lampiran 1'!AG7</f>
        <v>53</v>
      </c>
      <c r="AH42" s="122"/>
      <c r="AI42" s="122"/>
      <c r="AJ42" s="44"/>
      <c r="AK42" s="44"/>
      <c r="AL42" s="72">
        <f>'Lampiran 1'!AK7</f>
        <v>65</v>
      </c>
      <c r="AM42" s="72"/>
      <c r="AN42" s="72"/>
      <c r="AO42" s="72">
        <v>7.5</v>
      </c>
      <c r="AP42" s="72"/>
      <c r="AQ42" s="72"/>
      <c r="AR42" s="72">
        <v>0</v>
      </c>
      <c r="AS42" s="72"/>
      <c r="AT42" s="123">
        <f>'Lampiran 1'!AS7</f>
        <v>3</v>
      </c>
      <c r="AU42" s="123"/>
      <c r="AV42" s="122">
        <f>'Lampiran 1'!AU7</f>
        <v>56</v>
      </c>
      <c r="AW42" s="122"/>
      <c r="AX42" s="122"/>
      <c r="AY42" s="122">
        <f>'Lampiran 1'!AY7</f>
        <v>58</v>
      </c>
      <c r="AZ42" s="122"/>
      <c r="BA42" s="122"/>
      <c r="BB42" s="44"/>
      <c r="BC42" s="44"/>
      <c r="BD42" s="72">
        <f>'Lampiran 1'!BC7</f>
        <v>70</v>
      </c>
      <c r="BE42" s="72"/>
      <c r="BF42" s="72"/>
      <c r="BG42" s="72">
        <v>7.5</v>
      </c>
      <c r="BH42" s="72"/>
      <c r="BI42" s="72"/>
      <c r="BJ42" s="72">
        <v>0</v>
      </c>
      <c r="BK42" s="72"/>
      <c r="BL42" s="123">
        <f>'Lampiran 1'!BK7</f>
        <v>3</v>
      </c>
      <c r="BM42" s="123"/>
      <c r="BN42" s="122">
        <f>'Lampiran 1'!BM7</f>
        <v>61</v>
      </c>
      <c r="BO42" s="122"/>
      <c r="BP42" s="122"/>
      <c r="BQ42" s="122">
        <f>'Lampiran 1'!BQ7</f>
        <v>63</v>
      </c>
      <c r="BR42" s="122"/>
      <c r="BS42" s="122"/>
      <c r="BT42" s="44"/>
      <c r="BU42" s="44"/>
      <c r="BV42" s="72">
        <f>'Lampiran 1'!BU7</f>
        <v>75</v>
      </c>
      <c r="BW42" s="72"/>
      <c r="BX42" s="72"/>
      <c r="BY42" s="72">
        <v>7.5</v>
      </c>
      <c r="BZ42" s="72"/>
      <c r="CA42" s="72"/>
      <c r="CB42" s="72">
        <v>0</v>
      </c>
      <c r="CC42" s="72"/>
      <c r="CD42" s="123">
        <f>'Lampiran 1'!CC7</f>
        <v>3</v>
      </c>
      <c r="CE42" s="123"/>
      <c r="CF42" s="122">
        <f>'Lampiran 1'!CE7</f>
        <v>66</v>
      </c>
      <c r="CG42" s="122"/>
      <c r="CH42" s="122"/>
      <c r="CI42" s="122">
        <f>'Lampiran 1'!CI7</f>
        <v>68</v>
      </c>
      <c r="CJ42" s="122"/>
      <c r="CK42" s="122"/>
      <c r="CL42" s="44"/>
    </row>
    <row r="43" spans="1:90" ht="20.100000000000001" customHeight="1" x14ac:dyDescent="0.25">
      <c r="B43" s="70"/>
      <c r="C43" s="70"/>
      <c r="D43" s="70"/>
      <c r="E43" s="70"/>
      <c r="F43" s="70"/>
      <c r="G43" s="70"/>
      <c r="H43" s="70">
        <v>1</v>
      </c>
      <c r="I43" s="70"/>
      <c r="J43" s="124">
        <f>'Lampiran 1'!I8</f>
        <v>2.9300970873786407</v>
      </c>
      <c r="K43" s="124"/>
      <c r="L43" s="143">
        <f>'Lampiran 1'!K8</f>
        <v>46</v>
      </c>
      <c r="M43" s="143"/>
      <c r="N43" s="143"/>
      <c r="O43" s="143">
        <f>'Lampiran 1'!O8</f>
        <v>48</v>
      </c>
      <c r="P43" s="143"/>
      <c r="Q43" s="143"/>
      <c r="R43" s="22"/>
      <c r="S43" s="44"/>
      <c r="T43" s="70"/>
      <c r="U43" s="70"/>
      <c r="V43" s="70"/>
      <c r="W43" s="70"/>
      <c r="X43" s="70"/>
      <c r="Y43" s="70"/>
      <c r="Z43" s="70">
        <v>1</v>
      </c>
      <c r="AA43" s="70"/>
      <c r="AB43" s="124">
        <f>'Lampiran 1'!AA8</f>
        <v>2.8630434782608694</v>
      </c>
      <c r="AC43" s="124"/>
      <c r="AD43" s="143">
        <f>'Lampiran 1'!AC8</f>
        <v>51</v>
      </c>
      <c r="AE43" s="143"/>
      <c r="AF43" s="143"/>
      <c r="AG43" s="143">
        <f>'Lampiran 1'!AG8</f>
        <v>53</v>
      </c>
      <c r="AH43" s="143"/>
      <c r="AI43" s="143"/>
      <c r="AJ43" s="44"/>
      <c r="AK43" s="44"/>
      <c r="AL43" s="70"/>
      <c r="AM43" s="70"/>
      <c r="AN43" s="70"/>
      <c r="AO43" s="70"/>
      <c r="AP43" s="70"/>
      <c r="AQ43" s="70"/>
      <c r="AR43" s="70">
        <v>1</v>
      </c>
      <c r="AS43" s="70"/>
      <c r="AT43" s="124">
        <f>'Lampiran 1'!AS8</f>
        <v>2.7962529274004684</v>
      </c>
      <c r="AU43" s="124"/>
      <c r="AV43" s="143">
        <f>'Lampiran 1'!AU8</f>
        <v>56</v>
      </c>
      <c r="AW43" s="143"/>
      <c r="AX43" s="143"/>
      <c r="AY43" s="143">
        <f>'Lampiran 1'!AY8</f>
        <v>58</v>
      </c>
      <c r="AZ43" s="143"/>
      <c r="BA43" s="143"/>
      <c r="BB43" s="44"/>
      <c r="BC43" s="44"/>
      <c r="BD43" s="70"/>
      <c r="BE43" s="70"/>
      <c r="BF43" s="70"/>
      <c r="BG43" s="70"/>
      <c r="BH43" s="70"/>
      <c r="BI43" s="70"/>
      <c r="BJ43" s="70">
        <v>1</v>
      </c>
      <c r="BK43" s="70"/>
      <c r="BL43" s="124">
        <f>'Lampiran 1'!BK8</f>
        <v>2.7013440000000002</v>
      </c>
      <c r="BM43" s="124"/>
      <c r="BN43" s="143">
        <f>'Lampiran 1'!BM8</f>
        <v>61</v>
      </c>
      <c r="BO43" s="143"/>
      <c r="BP43" s="143"/>
      <c r="BQ43" s="143">
        <f>'Lampiran 1'!BQ8</f>
        <v>63</v>
      </c>
      <c r="BR43" s="143"/>
      <c r="BS43" s="143"/>
      <c r="BT43" s="44"/>
      <c r="BU43" s="44"/>
      <c r="BV43" s="70"/>
      <c r="BW43" s="70"/>
      <c r="BX43" s="70"/>
      <c r="BY43" s="70"/>
      <c r="BZ43" s="70"/>
      <c r="CA43" s="70"/>
      <c r="CB43" s="70">
        <v>1</v>
      </c>
      <c r="CC43" s="70"/>
      <c r="CD43" s="124">
        <f>'Lampiran 1'!CC8</f>
        <v>2.55565</v>
      </c>
      <c r="CE43" s="124"/>
      <c r="CF43" s="143">
        <f>'Lampiran 1'!CE8</f>
        <v>66</v>
      </c>
      <c r="CG43" s="143"/>
      <c r="CH43" s="143"/>
      <c r="CI43" s="143">
        <f>'Lampiran 1'!CI8</f>
        <v>68</v>
      </c>
      <c r="CJ43" s="143"/>
      <c r="CK43" s="143"/>
      <c r="CL43" s="44"/>
    </row>
    <row r="44" spans="1:90" ht="20.100000000000001" customHeight="1" x14ac:dyDescent="0.25">
      <c r="B44" s="70"/>
      <c r="C44" s="70"/>
      <c r="D44" s="70"/>
      <c r="E44" s="70"/>
      <c r="F44" s="70"/>
      <c r="G44" s="70"/>
      <c r="H44" s="70">
        <v>2</v>
      </c>
      <c r="I44" s="70"/>
      <c r="J44" s="124">
        <f>'Lampiran 1'!I9</f>
        <v>2.7728155339805824</v>
      </c>
      <c r="K44" s="124"/>
      <c r="L44" s="143">
        <f>'Lampiran 1'!K9</f>
        <v>46</v>
      </c>
      <c r="M44" s="143"/>
      <c r="N44" s="143"/>
      <c r="O44" s="143">
        <f>'Lampiran 1'!O9</f>
        <v>48</v>
      </c>
      <c r="P44" s="143"/>
      <c r="Q44" s="143"/>
      <c r="R44" s="22"/>
      <c r="S44" s="44"/>
      <c r="T44" s="70"/>
      <c r="U44" s="70"/>
      <c r="V44" s="70"/>
      <c r="W44" s="70"/>
      <c r="X44" s="70"/>
      <c r="Y44" s="70"/>
      <c r="Z44" s="70">
        <v>2</v>
      </c>
      <c r="AA44" s="70"/>
      <c r="AB44" s="124">
        <f>'Lampiran 1'!AA9</f>
        <v>2.7032608695652169</v>
      </c>
      <c r="AC44" s="124"/>
      <c r="AD44" s="143">
        <f>'Lampiran 1'!AC9</f>
        <v>51</v>
      </c>
      <c r="AE44" s="143"/>
      <c r="AF44" s="143"/>
      <c r="AG44" s="143">
        <f>'Lampiran 1'!AG9</f>
        <v>53</v>
      </c>
      <c r="AH44" s="143"/>
      <c r="AI44" s="143"/>
      <c r="AJ44" s="44"/>
      <c r="AK44" s="44"/>
      <c r="AL44" s="70"/>
      <c r="AM44" s="70"/>
      <c r="AN44" s="70"/>
      <c r="AO44" s="70"/>
      <c r="AP44" s="70"/>
      <c r="AQ44" s="70"/>
      <c r="AR44" s="70">
        <v>2</v>
      </c>
      <c r="AS44" s="70"/>
      <c r="AT44" s="124">
        <f>'Lampiran 1'!AS9</f>
        <v>2.6557377049180326</v>
      </c>
      <c r="AU44" s="124"/>
      <c r="AV44" s="143">
        <f>'Lampiran 1'!AU9</f>
        <v>56</v>
      </c>
      <c r="AW44" s="143"/>
      <c r="AX44" s="143"/>
      <c r="AY44" s="143">
        <f>'Lampiran 1'!AY9</f>
        <v>58</v>
      </c>
      <c r="AZ44" s="143"/>
      <c r="BA44" s="143"/>
      <c r="BB44" s="44"/>
      <c r="BC44" s="44"/>
      <c r="BD44" s="70"/>
      <c r="BE44" s="70"/>
      <c r="BF44" s="70"/>
      <c r="BG44" s="70"/>
      <c r="BH44" s="70"/>
      <c r="BI44" s="70"/>
      <c r="BJ44" s="70">
        <v>2</v>
      </c>
      <c r="BK44" s="70"/>
      <c r="BL44" s="124">
        <f>'Lampiran 1'!BK9</f>
        <v>2.4055300000000002</v>
      </c>
      <c r="BM44" s="124"/>
      <c r="BN44" s="143">
        <f>'Lampiran 1'!BM9</f>
        <v>61</v>
      </c>
      <c r="BO44" s="143"/>
      <c r="BP44" s="143"/>
      <c r="BQ44" s="143">
        <f>'Lampiran 1'!BQ9</f>
        <v>63</v>
      </c>
      <c r="BR44" s="143"/>
      <c r="BS44" s="143"/>
      <c r="BT44" s="44"/>
      <c r="BU44" s="44"/>
      <c r="BV44" s="70"/>
      <c r="BW44" s="70"/>
      <c r="BX44" s="70"/>
      <c r="BY44" s="70"/>
      <c r="BZ44" s="70"/>
      <c r="CA44" s="70"/>
      <c r="CB44" s="70">
        <v>2</v>
      </c>
      <c r="CC44" s="70"/>
      <c r="CD44" s="124">
        <f>'Lampiran 1'!CC9</f>
        <v>2.2167235494880546</v>
      </c>
      <c r="CE44" s="124"/>
      <c r="CF44" s="143">
        <f>'Lampiran 1'!CE9</f>
        <v>66</v>
      </c>
      <c r="CG44" s="143"/>
      <c r="CH44" s="143"/>
      <c r="CI44" s="143">
        <f>'Lampiran 1'!CI9</f>
        <v>68</v>
      </c>
      <c r="CJ44" s="143"/>
      <c r="CK44" s="143"/>
      <c r="CL44" s="44"/>
    </row>
    <row r="45" spans="1:90" ht="20.100000000000001" customHeight="1" x14ac:dyDescent="0.25">
      <c r="B45" s="70"/>
      <c r="C45" s="70"/>
      <c r="D45" s="70"/>
      <c r="E45" s="70"/>
      <c r="F45" s="70"/>
      <c r="G45" s="70"/>
      <c r="H45" s="70">
        <v>3</v>
      </c>
      <c r="I45" s="70"/>
      <c r="J45" s="124">
        <f>'Lampiran 1'!I10</f>
        <v>2.6883495145631069</v>
      </c>
      <c r="K45" s="124"/>
      <c r="L45" s="143">
        <f>'Lampiran 1'!K10</f>
        <v>46</v>
      </c>
      <c r="M45" s="143"/>
      <c r="N45" s="143"/>
      <c r="O45" s="143">
        <f>'Lampiran 1'!O10</f>
        <v>48</v>
      </c>
      <c r="P45" s="143"/>
      <c r="Q45" s="143"/>
      <c r="R45" s="22"/>
      <c r="S45" s="44"/>
      <c r="T45" s="70"/>
      <c r="U45" s="70"/>
      <c r="V45" s="70"/>
      <c r="W45" s="70"/>
      <c r="X45" s="70"/>
      <c r="Y45" s="70"/>
      <c r="Z45" s="70">
        <v>3</v>
      </c>
      <c r="AA45" s="70"/>
      <c r="AB45" s="124">
        <f>'Lampiran 1'!AA10</f>
        <v>2.625</v>
      </c>
      <c r="AC45" s="124"/>
      <c r="AD45" s="143">
        <f>'Lampiran 1'!AC10</f>
        <v>51</v>
      </c>
      <c r="AE45" s="143"/>
      <c r="AF45" s="143"/>
      <c r="AG45" s="143">
        <f>'Lampiran 1'!AG10</f>
        <v>53</v>
      </c>
      <c r="AH45" s="143"/>
      <c r="AI45" s="143"/>
      <c r="AJ45" s="44"/>
      <c r="AK45" s="44"/>
      <c r="AL45" s="70"/>
      <c r="AM45" s="70"/>
      <c r="AN45" s="70"/>
      <c r="AO45" s="70"/>
      <c r="AP45" s="70"/>
      <c r="AQ45" s="70"/>
      <c r="AR45" s="70">
        <v>3</v>
      </c>
      <c r="AS45" s="70"/>
      <c r="AT45" s="124">
        <f>'Lampiran 1'!AS10</f>
        <v>2.557377049180328</v>
      </c>
      <c r="AU45" s="124"/>
      <c r="AV45" s="143">
        <f>'Lampiran 1'!AU10</f>
        <v>56</v>
      </c>
      <c r="AW45" s="143"/>
      <c r="AX45" s="143"/>
      <c r="AY45" s="143">
        <f>'Lampiran 1'!AY10</f>
        <v>58</v>
      </c>
      <c r="AZ45" s="143"/>
      <c r="BA45" s="143"/>
      <c r="BB45" s="44"/>
      <c r="BC45" s="44"/>
      <c r="BD45" s="70"/>
      <c r="BE45" s="70"/>
      <c r="BF45" s="70"/>
      <c r="BG45" s="70"/>
      <c r="BH45" s="70"/>
      <c r="BI45" s="70"/>
      <c r="BJ45" s="70">
        <v>3</v>
      </c>
      <c r="BK45" s="70"/>
      <c r="BL45" s="124">
        <f>'Lampiran 1'!BK10</f>
        <v>2.2547899999999998</v>
      </c>
      <c r="BM45" s="124"/>
      <c r="BN45" s="143">
        <f>'Lampiran 1'!BM10</f>
        <v>61</v>
      </c>
      <c r="BO45" s="143"/>
      <c r="BP45" s="143"/>
      <c r="BQ45" s="143">
        <f>'Lampiran 1'!BQ10</f>
        <v>63</v>
      </c>
      <c r="BR45" s="143"/>
      <c r="BS45" s="143"/>
      <c r="BT45" s="44"/>
      <c r="BU45" s="44"/>
      <c r="BV45" s="70"/>
      <c r="BW45" s="70"/>
      <c r="BX45" s="70"/>
      <c r="BY45" s="70"/>
      <c r="BZ45" s="70"/>
      <c r="CA45" s="70"/>
      <c r="CB45" s="70">
        <v>3</v>
      </c>
      <c r="CC45" s="70"/>
      <c r="CD45" s="124">
        <f>'Lampiran 1'!CC10</f>
        <v>2.0529010238907848</v>
      </c>
      <c r="CE45" s="124"/>
      <c r="CF45" s="143">
        <f>'Lampiran 1'!CE10</f>
        <v>66</v>
      </c>
      <c r="CG45" s="143"/>
      <c r="CH45" s="143"/>
      <c r="CI45" s="143">
        <f>'Lampiran 1'!CI10</f>
        <v>68</v>
      </c>
      <c r="CJ45" s="143"/>
      <c r="CK45" s="143"/>
      <c r="CL45" s="44"/>
    </row>
    <row r="46" spans="1:90" ht="20.100000000000001" customHeight="1" x14ac:dyDescent="0.25">
      <c r="B46" s="70"/>
      <c r="C46" s="70"/>
      <c r="D46" s="70"/>
      <c r="E46" s="70"/>
      <c r="F46" s="70"/>
      <c r="G46" s="70"/>
      <c r="H46" s="70">
        <v>4</v>
      </c>
      <c r="I46" s="70"/>
      <c r="J46" s="124">
        <f>'Lampiran 1'!I11</f>
        <v>2.5747572815533983</v>
      </c>
      <c r="K46" s="124"/>
      <c r="L46" s="143">
        <f>'Lampiran 1'!K11</f>
        <v>47</v>
      </c>
      <c r="M46" s="143"/>
      <c r="N46" s="143"/>
      <c r="O46" s="143">
        <f>'Lampiran 1'!O11</f>
        <v>49</v>
      </c>
      <c r="P46" s="143"/>
      <c r="Q46" s="143"/>
      <c r="R46" s="22"/>
      <c r="S46" s="44"/>
      <c r="T46" s="70"/>
      <c r="U46" s="70"/>
      <c r="V46" s="70"/>
      <c r="W46" s="70"/>
      <c r="X46" s="70"/>
      <c r="Y46" s="70"/>
      <c r="Z46" s="70">
        <v>4</v>
      </c>
      <c r="AA46" s="70"/>
      <c r="AB46" s="124">
        <f>'Lampiran 1'!AA11</f>
        <v>2.5369565217391306</v>
      </c>
      <c r="AC46" s="124"/>
      <c r="AD46" s="143">
        <f>'Lampiran 1'!AC11</f>
        <v>52</v>
      </c>
      <c r="AE46" s="143"/>
      <c r="AF46" s="143"/>
      <c r="AG46" s="143">
        <f>'Lampiran 1'!AG11</f>
        <v>54</v>
      </c>
      <c r="AH46" s="143"/>
      <c r="AI46" s="143"/>
      <c r="AJ46" s="44"/>
      <c r="AK46" s="44"/>
      <c r="AL46" s="70"/>
      <c r="AM46" s="70"/>
      <c r="AN46" s="70"/>
      <c r="AO46" s="70"/>
      <c r="AP46" s="70"/>
      <c r="AQ46" s="70"/>
      <c r="AR46" s="70">
        <v>4</v>
      </c>
      <c r="AS46" s="70"/>
      <c r="AT46" s="124">
        <f>'Lampiran 1'!AS11</f>
        <v>2.4309133489461354</v>
      </c>
      <c r="AU46" s="124"/>
      <c r="AV46" s="143">
        <f>'Lampiran 1'!AU11</f>
        <v>57</v>
      </c>
      <c r="AW46" s="143"/>
      <c r="AX46" s="143"/>
      <c r="AY46" s="143">
        <f>'Lampiran 1'!AY11</f>
        <v>59</v>
      </c>
      <c r="AZ46" s="143"/>
      <c r="BA46" s="143"/>
      <c r="BB46" s="44"/>
      <c r="BC46" s="44"/>
      <c r="BD46" s="70"/>
      <c r="BE46" s="70"/>
      <c r="BF46" s="70"/>
      <c r="BG46" s="70"/>
      <c r="BH46" s="70"/>
      <c r="BI46" s="70"/>
      <c r="BJ46" s="70">
        <v>4</v>
      </c>
      <c r="BK46" s="70"/>
      <c r="BL46" s="124">
        <f>'Lampiran 1'!BK11</f>
        <v>2.1093200000000003</v>
      </c>
      <c r="BM46" s="124"/>
      <c r="BN46" s="143">
        <f>'Lampiran 1'!BM11</f>
        <v>62</v>
      </c>
      <c r="BO46" s="143"/>
      <c r="BP46" s="143"/>
      <c r="BQ46" s="143">
        <f>'Lampiran 1'!BQ11</f>
        <v>64</v>
      </c>
      <c r="BR46" s="143"/>
      <c r="BS46" s="143"/>
      <c r="BT46" s="44"/>
      <c r="BU46" s="44"/>
      <c r="BV46" s="70"/>
      <c r="BW46" s="70"/>
      <c r="BX46" s="70"/>
      <c r="BY46" s="70"/>
      <c r="BZ46" s="70"/>
      <c r="CA46" s="70"/>
      <c r="CB46" s="70">
        <v>4</v>
      </c>
      <c r="CC46" s="70"/>
      <c r="CD46" s="124">
        <f>'Lampiran 1'!CC11</f>
        <v>1.9146757679180888</v>
      </c>
      <c r="CE46" s="124"/>
      <c r="CF46" s="143">
        <f>'Lampiran 1'!CE11</f>
        <v>67</v>
      </c>
      <c r="CG46" s="143"/>
      <c r="CH46" s="143"/>
      <c r="CI46" s="143">
        <f>'Lampiran 1'!CI11</f>
        <v>69</v>
      </c>
      <c r="CJ46" s="143"/>
      <c r="CK46" s="143"/>
      <c r="CL46" s="44"/>
    </row>
    <row r="47" spans="1:90" ht="20.100000000000001" customHeight="1" x14ac:dyDescent="0.25">
      <c r="B47" s="70"/>
      <c r="C47" s="70"/>
      <c r="D47" s="70"/>
      <c r="E47" s="70"/>
      <c r="F47" s="70"/>
      <c r="G47" s="70"/>
      <c r="H47" s="70">
        <v>5</v>
      </c>
      <c r="I47" s="70"/>
      <c r="J47" s="124">
        <f>'Lampiran 1'!I12</f>
        <v>2.4495145631067961</v>
      </c>
      <c r="K47" s="124"/>
      <c r="L47" s="143">
        <f>'Lampiran 1'!K12</f>
        <v>47</v>
      </c>
      <c r="M47" s="143"/>
      <c r="N47" s="143"/>
      <c r="O47" s="143">
        <f>'Lampiran 1'!O12</f>
        <v>49</v>
      </c>
      <c r="P47" s="143"/>
      <c r="Q47" s="143"/>
      <c r="R47" s="22"/>
      <c r="S47" s="44"/>
      <c r="T47" s="70"/>
      <c r="U47" s="70"/>
      <c r="V47" s="70"/>
      <c r="W47" s="70"/>
      <c r="X47" s="70"/>
      <c r="Y47" s="70"/>
      <c r="Z47" s="70">
        <v>5</v>
      </c>
      <c r="AA47" s="70"/>
      <c r="AB47" s="124">
        <f>'Lampiran 1'!AA12</f>
        <v>2.3967391304347827</v>
      </c>
      <c r="AC47" s="124"/>
      <c r="AD47" s="143">
        <f>'Lampiran 1'!AC12</f>
        <v>52</v>
      </c>
      <c r="AE47" s="143"/>
      <c r="AF47" s="143"/>
      <c r="AG47" s="143">
        <f>'Lampiran 1'!AG12</f>
        <v>54</v>
      </c>
      <c r="AH47" s="143"/>
      <c r="AI47" s="143"/>
      <c r="AJ47" s="44"/>
      <c r="AK47" s="44"/>
      <c r="AL47" s="70"/>
      <c r="AM47" s="70"/>
      <c r="AN47" s="70"/>
      <c r="AO47" s="70"/>
      <c r="AP47" s="70"/>
      <c r="AQ47" s="70"/>
      <c r="AR47" s="70">
        <v>5</v>
      </c>
      <c r="AS47" s="70"/>
      <c r="AT47" s="124">
        <f>'Lampiran 1'!AS12</f>
        <v>2.2763466042154565</v>
      </c>
      <c r="AU47" s="124"/>
      <c r="AV47" s="143">
        <f>'Lampiran 1'!AU12</f>
        <v>57</v>
      </c>
      <c r="AW47" s="143"/>
      <c r="AX47" s="143"/>
      <c r="AY47" s="143">
        <f>'Lampiran 1'!AY12</f>
        <v>59</v>
      </c>
      <c r="AZ47" s="143"/>
      <c r="BA47" s="143"/>
      <c r="BB47" s="44"/>
      <c r="BC47" s="44"/>
      <c r="BD47" s="70"/>
      <c r="BE47" s="70"/>
      <c r="BF47" s="70"/>
      <c r="BG47" s="70"/>
      <c r="BH47" s="70"/>
      <c r="BI47" s="70"/>
      <c r="BJ47" s="70">
        <v>5</v>
      </c>
      <c r="BK47" s="70"/>
      <c r="BL47" s="124">
        <f>'Lampiran 1'!BK12</f>
        <v>1.94994</v>
      </c>
      <c r="BM47" s="124"/>
      <c r="BN47" s="143">
        <f>'Lampiran 1'!BM12</f>
        <v>62</v>
      </c>
      <c r="BO47" s="143"/>
      <c r="BP47" s="143"/>
      <c r="BQ47" s="143">
        <f>'Lampiran 1'!BQ12</f>
        <v>64</v>
      </c>
      <c r="BR47" s="143"/>
      <c r="BS47" s="143"/>
      <c r="BT47" s="44"/>
      <c r="BU47" s="44"/>
      <c r="BV47" s="70"/>
      <c r="BW47" s="70"/>
      <c r="BX47" s="70"/>
      <c r="BY47" s="70"/>
      <c r="BZ47" s="70"/>
      <c r="CA47" s="70"/>
      <c r="CB47" s="70">
        <v>5</v>
      </c>
      <c r="CC47" s="70"/>
      <c r="CD47" s="124">
        <f>'Lampiran 1'!CC12</f>
        <v>1.781569965870307</v>
      </c>
      <c r="CE47" s="124"/>
      <c r="CF47" s="143">
        <f>'Lampiran 1'!CE12</f>
        <v>67</v>
      </c>
      <c r="CG47" s="143"/>
      <c r="CH47" s="143"/>
      <c r="CI47" s="143">
        <f>'Lampiran 1'!CI12</f>
        <v>69</v>
      </c>
      <c r="CJ47" s="143"/>
      <c r="CK47" s="143"/>
      <c r="CL47" s="44"/>
    </row>
    <row r="48" spans="1:90" ht="20.100000000000001" customHeight="1" x14ac:dyDescent="0.25">
      <c r="B48" s="70"/>
      <c r="C48" s="70"/>
      <c r="D48" s="70"/>
      <c r="E48" s="70"/>
      <c r="F48" s="70"/>
      <c r="G48" s="70"/>
      <c r="H48" s="70">
        <v>6</v>
      </c>
      <c r="I48" s="70"/>
      <c r="J48" s="124">
        <f>'Lampiran 1'!I13</f>
        <v>2.3067961165048545</v>
      </c>
      <c r="K48" s="124"/>
      <c r="L48" s="143">
        <f>'Lampiran 1'!K13</f>
        <v>47</v>
      </c>
      <c r="M48" s="143"/>
      <c r="N48" s="143"/>
      <c r="O48" s="143">
        <f>'Lampiran 1'!O13</f>
        <v>49</v>
      </c>
      <c r="P48" s="143"/>
      <c r="Q48" s="143"/>
      <c r="R48" s="22"/>
      <c r="S48" s="44"/>
      <c r="T48" s="70"/>
      <c r="U48" s="70"/>
      <c r="V48" s="70"/>
      <c r="W48" s="70"/>
      <c r="X48" s="70"/>
      <c r="Y48" s="70"/>
      <c r="Z48" s="70">
        <v>6</v>
      </c>
      <c r="AA48" s="70"/>
      <c r="AB48" s="124">
        <f>'Lampiran 1'!AA13</f>
        <v>2.2434782608695651</v>
      </c>
      <c r="AC48" s="124"/>
      <c r="AD48" s="143">
        <f>'Lampiran 1'!AC13</f>
        <v>52</v>
      </c>
      <c r="AE48" s="143"/>
      <c r="AF48" s="143"/>
      <c r="AG48" s="143">
        <f>'Lampiran 1'!AG13</f>
        <v>54</v>
      </c>
      <c r="AH48" s="143"/>
      <c r="AI48" s="143"/>
      <c r="AJ48" s="44"/>
      <c r="AK48" s="44"/>
      <c r="AL48" s="70"/>
      <c r="AM48" s="70"/>
      <c r="AN48" s="70"/>
      <c r="AO48" s="70"/>
      <c r="AP48" s="70"/>
      <c r="AQ48" s="70"/>
      <c r="AR48" s="70">
        <v>6</v>
      </c>
      <c r="AS48" s="70"/>
      <c r="AT48" s="124">
        <f>'Lampiran 1'!AS13</f>
        <v>2.1217798594847772</v>
      </c>
      <c r="AU48" s="124"/>
      <c r="AV48" s="143">
        <f>'Lampiran 1'!AU13</f>
        <v>57</v>
      </c>
      <c r="AW48" s="143"/>
      <c r="AX48" s="143"/>
      <c r="AY48" s="143">
        <f>'Lampiran 1'!AY13</f>
        <v>59</v>
      </c>
      <c r="AZ48" s="143"/>
      <c r="BA48" s="143"/>
      <c r="BB48" s="44"/>
      <c r="BC48" s="44"/>
      <c r="BD48" s="70"/>
      <c r="BE48" s="70"/>
      <c r="BF48" s="70"/>
      <c r="BG48" s="70"/>
      <c r="BH48" s="70"/>
      <c r="BI48" s="70"/>
      <c r="BJ48" s="70">
        <v>6</v>
      </c>
      <c r="BK48" s="70"/>
      <c r="BL48" s="124">
        <f>'Lampiran 1'!BK13</f>
        <v>1.8016700000000001</v>
      </c>
      <c r="BM48" s="124"/>
      <c r="BN48" s="143">
        <f>'Lampiran 1'!BM13</f>
        <v>62</v>
      </c>
      <c r="BO48" s="143"/>
      <c r="BP48" s="143"/>
      <c r="BQ48" s="143">
        <f>'Lampiran 1'!BQ13</f>
        <v>64</v>
      </c>
      <c r="BR48" s="143"/>
      <c r="BS48" s="143"/>
      <c r="BT48" s="44"/>
      <c r="BU48" s="44"/>
      <c r="BV48" s="70"/>
      <c r="BW48" s="70"/>
      <c r="BX48" s="70"/>
      <c r="BY48" s="70"/>
      <c r="BZ48" s="70"/>
      <c r="CA48" s="70"/>
      <c r="CB48" s="70">
        <v>6</v>
      </c>
      <c r="CC48" s="70"/>
      <c r="CD48" s="124">
        <f>'Lampiran 1'!CC13</f>
        <v>1.6689419795221843</v>
      </c>
      <c r="CE48" s="124"/>
      <c r="CF48" s="143">
        <f>'Lampiran 1'!CE13</f>
        <v>67</v>
      </c>
      <c r="CG48" s="143"/>
      <c r="CH48" s="143"/>
      <c r="CI48" s="143">
        <f>'Lampiran 1'!CI13</f>
        <v>69</v>
      </c>
      <c r="CJ48" s="143"/>
      <c r="CK48" s="143"/>
      <c r="CL48" s="44"/>
    </row>
    <row r="49" spans="1:90" ht="20.100000000000001" customHeight="1" x14ac:dyDescent="0.25">
      <c r="B49" s="70"/>
      <c r="C49" s="70"/>
      <c r="D49" s="70"/>
      <c r="E49" s="70"/>
      <c r="F49" s="70"/>
      <c r="G49" s="70"/>
      <c r="H49" s="70">
        <v>7</v>
      </c>
      <c r="I49" s="70"/>
      <c r="J49" s="124">
        <f>'Lampiran 1'!I14</f>
        <v>2.1553398058252426</v>
      </c>
      <c r="K49" s="124"/>
      <c r="L49" s="143">
        <f>'Lampiran 1'!K14</f>
        <v>47</v>
      </c>
      <c r="M49" s="143"/>
      <c r="N49" s="143"/>
      <c r="O49" s="143">
        <f>'Lampiran 1'!O14</f>
        <v>49</v>
      </c>
      <c r="P49" s="143"/>
      <c r="Q49" s="143"/>
      <c r="R49" s="22"/>
      <c r="S49" s="44"/>
      <c r="T49" s="70"/>
      <c r="U49" s="70"/>
      <c r="V49" s="70"/>
      <c r="W49" s="70"/>
      <c r="X49" s="70"/>
      <c r="Y49" s="70"/>
      <c r="Z49" s="70">
        <v>7</v>
      </c>
      <c r="AA49" s="70"/>
      <c r="AB49" s="124">
        <f>'Lampiran 1'!AA14</f>
        <v>2.0706521739130435</v>
      </c>
      <c r="AC49" s="124"/>
      <c r="AD49" s="143">
        <f>'Lampiran 1'!AC14</f>
        <v>52</v>
      </c>
      <c r="AE49" s="143"/>
      <c r="AF49" s="143"/>
      <c r="AG49" s="143">
        <f>'Lampiran 1'!AG14</f>
        <v>54</v>
      </c>
      <c r="AH49" s="143"/>
      <c r="AI49" s="143"/>
      <c r="AJ49" s="44"/>
      <c r="AK49" s="44"/>
      <c r="AL49" s="70"/>
      <c r="AM49" s="70"/>
      <c r="AN49" s="70"/>
      <c r="AO49" s="70"/>
      <c r="AP49" s="70"/>
      <c r="AQ49" s="70"/>
      <c r="AR49" s="70">
        <v>7</v>
      </c>
      <c r="AS49" s="70"/>
      <c r="AT49" s="124">
        <f>'Lampiran 1'!AS14</f>
        <v>1.9601873536299765</v>
      </c>
      <c r="AU49" s="124"/>
      <c r="AV49" s="143">
        <f>'Lampiran 1'!AU14</f>
        <v>57</v>
      </c>
      <c r="AW49" s="143"/>
      <c r="AX49" s="143"/>
      <c r="AY49" s="143">
        <f>'Lampiran 1'!AY14</f>
        <v>59</v>
      </c>
      <c r="AZ49" s="143"/>
      <c r="BA49" s="143"/>
      <c r="BB49" s="44"/>
      <c r="BC49" s="44"/>
      <c r="BD49" s="70"/>
      <c r="BE49" s="70"/>
      <c r="BF49" s="70"/>
      <c r="BG49" s="70"/>
      <c r="BH49" s="70"/>
      <c r="BI49" s="70"/>
      <c r="BJ49" s="70">
        <v>7</v>
      </c>
      <c r="BK49" s="70"/>
      <c r="BL49" s="124">
        <f>'Lampiran 1'!BK14</f>
        <v>1.74431</v>
      </c>
      <c r="BM49" s="124"/>
      <c r="BN49" s="143">
        <f>'Lampiran 1'!BM14</f>
        <v>62</v>
      </c>
      <c r="BO49" s="143"/>
      <c r="BP49" s="143"/>
      <c r="BQ49" s="143">
        <f>'Lampiran 1'!BQ14</f>
        <v>64</v>
      </c>
      <c r="BR49" s="143"/>
      <c r="BS49" s="143"/>
      <c r="BT49" s="44"/>
      <c r="BU49" s="44"/>
      <c r="BV49" s="70"/>
      <c r="BW49" s="70"/>
      <c r="BX49" s="70"/>
      <c r="BY49" s="70"/>
      <c r="BZ49" s="70"/>
      <c r="CA49" s="70"/>
      <c r="CB49" s="70">
        <v>7</v>
      </c>
      <c r="CC49" s="70"/>
      <c r="CD49" s="124">
        <f>'Lampiran 1'!CC14</f>
        <v>1.63232</v>
      </c>
      <c r="CE49" s="124"/>
      <c r="CF49" s="143">
        <f>'Lampiran 1'!CE14</f>
        <v>67</v>
      </c>
      <c r="CG49" s="143"/>
      <c r="CH49" s="143"/>
      <c r="CI49" s="143">
        <f>'Lampiran 1'!CI14</f>
        <v>69</v>
      </c>
      <c r="CJ49" s="143"/>
      <c r="CK49" s="143"/>
      <c r="CL49" s="44"/>
    </row>
    <row r="50" spans="1:90" ht="20.100000000000001" customHeight="1" x14ac:dyDescent="0.25">
      <c r="B50" s="70"/>
      <c r="C50" s="70"/>
      <c r="D50" s="70"/>
      <c r="E50" s="70"/>
      <c r="F50" s="70"/>
      <c r="G50" s="70"/>
      <c r="H50" s="70">
        <v>8</v>
      </c>
      <c r="I50" s="70"/>
      <c r="J50" s="124">
        <f>'Lampiran 1'!I15</f>
        <v>2.0796116504854365</v>
      </c>
      <c r="K50" s="124"/>
      <c r="L50" s="143">
        <f>'Lampiran 1'!K15</f>
        <v>48</v>
      </c>
      <c r="M50" s="143"/>
      <c r="N50" s="143"/>
      <c r="O50" s="143">
        <f>'Lampiran 1'!O15</f>
        <v>50</v>
      </c>
      <c r="P50" s="143"/>
      <c r="Q50" s="143"/>
      <c r="R50" s="22"/>
      <c r="S50" s="44"/>
      <c r="T50" s="70"/>
      <c r="U50" s="70"/>
      <c r="V50" s="70"/>
      <c r="W50" s="70"/>
      <c r="X50" s="70"/>
      <c r="Y50" s="70"/>
      <c r="Z50" s="70">
        <v>8</v>
      </c>
      <c r="AA50" s="70"/>
      <c r="AB50" s="124">
        <f>'Lampiran 1'!AA15</f>
        <v>1.9793478260869566</v>
      </c>
      <c r="AC50" s="124"/>
      <c r="AD50" s="143">
        <f>'Lampiran 1'!AC15</f>
        <v>53</v>
      </c>
      <c r="AE50" s="143"/>
      <c r="AF50" s="143"/>
      <c r="AG50" s="143">
        <f>'Lampiran 1'!AG15</f>
        <v>55</v>
      </c>
      <c r="AH50" s="143"/>
      <c r="AI50" s="143"/>
      <c r="AJ50" s="44"/>
      <c r="AK50" s="44"/>
      <c r="AL50" s="70"/>
      <c r="AM50" s="70"/>
      <c r="AN50" s="70"/>
      <c r="AO50" s="70"/>
      <c r="AP50" s="70"/>
      <c r="AQ50" s="70"/>
      <c r="AR50" s="70">
        <v>8</v>
      </c>
      <c r="AS50" s="70"/>
      <c r="AT50" s="124">
        <f>'Lampiran 1'!AS15</f>
        <v>1.8618266978922715</v>
      </c>
      <c r="AU50" s="124"/>
      <c r="AV50" s="143">
        <f>'Lampiran 1'!AU15</f>
        <v>58</v>
      </c>
      <c r="AW50" s="143"/>
      <c r="AX50" s="143"/>
      <c r="AY50" s="143">
        <f>'Lampiran 1'!AY15</f>
        <v>60</v>
      </c>
      <c r="AZ50" s="143"/>
      <c r="BA50" s="143"/>
      <c r="BB50" s="44"/>
      <c r="BC50" s="44"/>
      <c r="BD50" s="70"/>
      <c r="BE50" s="70"/>
      <c r="BF50" s="70"/>
      <c r="BG50" s="70"/>
      <c r="BH50" s="70"/>
      <c r="BI50" s="70"/>
      <c r="BJ50" s="70">
        <v>8</v>
      </c>
      <c r="BK50" s="70"/>
      <c r="BL50" s="124">
        <f>'Lampiran 1'!BK15</f>
        <v>1.71509</v>
      </c>
      <c r="BM50" s="124"/>
      <c r="BN50" s="143">
        <f>'Lampiran 1'!BM15</f>
        <v>63</v>
      </c>
      <c r="BO50" s="143"/>
      <c r="BP50" s="143"/>
      <c r="BQ50" s="143">
        <f>'Lampiran 1'!BQ15</f>
        <v>65</v>
      </c>
      <c r="BR50" s="143"/>
      <c r="BS50" s="143"/>
      <c r="BT50" s="44"/>
      <c r="BU50" s="44"/>
      <c r="BV50" s="70"/>
      <c r="BW50" s="70"/>
      <c r="BX50" s="70"/>
      <c r="BY50" s="70"/>
      <c r="BZ50" s="70"/>
      <c r="CA50" s="70"/>
      <c r="CB50" s="70">
        <v>8</v>
      </c>
      <c r="CC50" s="70"/>
      <c r="CD50" s="124">
        <f>'Lampiran 1'!CC15</f>
        <v>1.60423</v>
      </c>
      <c r="CE50" s="124"/>
      <c r="CF50" s="143">
        <f>'Lampiran 1'!CE15</f>
        <v>68</v>
      </c>
      <c r="CG50" s="143"/>
      <c r="CH50" s="143"/>
      <c r="CI50" s="143">
        <f>'Lampiran 1'!CI15</f>
        <v>70</v>
      </c>
      <c r="CJ50" s="143"/>
      <c r="CK50" s="143"/>
      <c r="CL50" s="44"/>
    </row>
    <row r="51" spans="1:90" ht="20.100000000000001" customHeight="1" x14ac:dyDescent="0.25">
      <c r="B51" s="70"/>
      <c r="C51" s="70"/>
      <c r="D51" s="70"/>
      <c r="E51" s="70"/>
      <c r="F51" s="70"/>
      <c r="G51" s="70"/>
      <c r="H51" s="70">
        <v>9</v>
      </c>
      <c r="I51" s="70"/>
      <c r="J51" s="124">
        <f>'Lampiran 1'!I16</f>
        <v>1.8669902912621359</v>
      </c>
      <c r="K51" s="124"/>
      <c r="L51" s="143">
        <f>'Lampiran 1'!K16</f>
        <v>48</v>
      </c>
      <c r="M51" s="143"/>
      <c r="N51" s="143"/>
      <c r="O51" s="143">
        <f>'Lampiran 1'!O16</f>
        <v>50</v>
      </c>
      <c r="P51" s="143"/>
      <c r="Q51" s="143"/>
      <c r="R51" s="22"/>
      <c r="S51" s="44"/>
      <c r="T51" s="70"/>
      <c r="U51" s="70"/>
      <c r="V51" s="70"/>
      <c r="W51" s="70"/>
      <c r="X51" s="70"/>
      <c r="Y51" s="70"/>
      <c r="Z51" s="70">
        <v>9</v>
      </c>
      <c r="AA51" s="70"/>
      <c r="AB51" s="124">
        <f>'Lampiran 1'!AA16</f>
        <v>1.7510869565217391</v>
      </c>
      <c r="AC51" s="124"/>
      <c r="AD51" s="143">
        <f>'Lampiran 1'!AC16</f>
        <v>53</v>
      </c>
      <c r="AE51" s="143"/>
      <c r="AF51" s="143"/>
      <c r="AG51" s="143">
        <f>'Lampiran 1'!AG16</f>
        <v>55</v>
      </c>
      <c r="AH51" s="143"/>
      <c r="AI51" s="143"/>
      <c r="AJ51" s="44"/>
      <c r="AK51" s="44"/>
      <c r="AL51" s="70"/>
      <c r="AM51" s="70"/>
      <c r="AN51" s="70"/>
      <c r="AO51" s="70"/>
      <c r="AP51" s="70"/>
      <c r="AQ51" s="70"/>
      <c r="AR51" s="70">
        <v>9</v>
      </c>
      <c r="AS51" s="70"/>
      <c r="AT51" s="124">
        <f>'Lampiran 1'!AS16</f>
        <v>1.6510538641686183</v>
      </c>
      <c r="AU51" s="124"/>
      <c r="AV51" s="143">
        <f>'Lampiran 1'!AU16</f>
        <v>58</v>
      </c>
      <c r="AW51" s="143"/>
      <c r="AX51" s="143"/>
      <c r="AY51" s="143">
        <f>'Lampiran 1'!AY16</f>
        <v>60</v>
      </c>
      <c r="AZ51" s="143"/>
      <c r="BA51" s="143"/>
      <c r="BB51" s="44"/>
      <c r="BC51" s="44"/>
      <c r="BD51" s="70"/>
      <c r="BE51" s="70"/>
      <c r="BF51" s="70"/>
      <c r="BG51" s="70"/>
      <c r="BH51" s="70"/>
      <c r="BI51" s="70"/>
      <c r="BJ51" s="70">
        <v>9</v>
      </c>
      <c r="BK51" s="70"/>
      <c r="BL51" s="124">
        <f>'Lampiran 1'!BK16</f>
        <v>1.6837800000000001</v>
      </c>
      <c r="BM51" s="124"/>
      <c r="BN51" s="143">
        <f>'Lampiran 1'!BM16</f>
        <v>63</v>
      </c>
      <c r="BO51" s="143"/>
      <c r="BP51" s="143"/>
      <c r="BQ51" s="143">
        <f>'Lampiran 1'!BQ16</f>
        <v>65</v>
      </c>
      <c r="BR51" s="143"/>
      <c r="BS51" s="143"/>
      <c r="BT51" s="44"/>
      <c r="BU51" s="44"/>
      <c r="BV51" s="70"/>
      <c r="BW51" s="70"/>
      <c r="BX51" s="70"/>
      <c r="BY51" s="70"/>
      <c r="BZ51" s="70"/>
      <c r="CA51" s="70"/>
      <c r="CB51" s="70">
        <v>9</v>
      </c>
      <c r="CC51" s="70"/>
      <c r="CD51" s="124">
        <f>'Lampiran 1'!CC16</f>
        <v>1.5674100000000002</v>
      </c>
      <c r="CE51" s="124"/>
      <c r="CF51" s="143">
        <f>'Lampiran 1'!CE16</f>
        <v>68</v>
      </c>
      <c r="CG51" s="143"/>
      <c r="CH51" s="143"/>
      <c r="CI51" s="143">
        <f>'Lampiran 1'!CI16</f>
        <v>70</v>
      </c>
      <c r="CJ51" s="143"/>
      <c r="CK51" s="143"/>
      <c r="CL51" s="44"/>
    </row>
    <row r="52" spans="1:90" ht="20.100000000000001" customHeight="1" x14ac:dyDescent="0.25">
      <c r="B52" s="70"/>
      <c r="C52" s="70"/>
      <c r="D52" s="70"/>
      <c r="E52" s="70"/>
      <c r="F52" s="70"/>
      <c r="G52" s="70"/>
      <c r="H52" s="70">
        <v>10</v>
      </c>
      <c r="I52" s="70"/>
      <c r="J52" s="124">
        <f>'Lampiran 1'!I17</f>
        <v>1.7446601941747575</v>
      </c>
      <c r="K52" s="124"/>
      <c r="L52" s="143">
        <f>'Lampiran 1'!K17</f>
        <v>48</v>
      </c>
      <c r="M52" s="143"/>
      <c r="N52" s="143"/>
      <c r="O52" s="143">
        <f>'Lampiran 1'!O17</f>
        <v>50</v>
      </c>
      <c r="P52" s="143"/>
      <c r="Q52" s="143"/>
      <c r="R52" s="22"/>
      <c r="S52" s="44"/>
      <c r="T52" s="70"/>
      <c r="U52" s="70"/>
      <c r="V52" s="70"/>
      <c r="W52" s="70"/>
      <c r="X52" s="70"/>
      <c r="Y52" s="70"/>
      <c r="Z52" s="70">
        <v>10</v>
      </c>
      <c r="AA52" s="70"/>
      <c r="AB52" s="124">
        <f>'Lampiran 1'!AA17</f>
        <v>1.6141304347826084</v>
      </c>
      <c r="AC52" s="124"/>
      <c r="AD52" s="143">
        <f>'Lampiran 1'!AC17</f>
        <v>53</v>
      </c>
      <c r="AE52" s="143"/>
      <c r="AF52" s="143"/>
      <c r="AG52" s="143">
        <f>'Lampiran 1'!AG17</f>
        <v>55</v>
      </c>
      <c r="AH52" s="143"/>
      <c r="AI52" s="143"/>
      <c r="AJ52" s="44"/>
      <c r="AK52" s="44"/>
      <c r="AL52" s="70"/>
      <c r="AM52" s="70"/>
      <c r="AN52" s="70"/>
      <c r="AO52" s="70"/>
      <c r="AP52" s="70"/>
      <c r="AQ52" s="70"/>
      <c r="AR52" s="70">
        <v>10</v>
      </c>
      <c r="AS52" s="70"/>
      <c r="AT52" s="124">
        <f>'Lampiran 1'!AS17</f>
        <v>1.5456674473067915</v>
      </c>
      <c r="AU52" s="124"/>
      <c r="AV52" s="143">
        <f>'Lampiran 1'!AU17</f>
        <v>58</v>
      </c>
      <c r="AW52" s="143"/>
      <c r="AX52" s="143"/>
      <c r="AY52" s="143">
        <f>'Lampiran 1'!AY17</f>
        <v>60</v>
      </c>
      <c r="AZ52" s="143"/>
      <c r="BA52" s="143"/>
      <c r="BB52" s="44"/>
      <c r="BC52" s="44"/>
      <c r="BD52" s="70"/>
      <c r="BE52" s="70"/>
      <c r="BF52" s="70"/>
      <c r="BG52" s="70"/>
      <c r="BH52" s="70"/>
      <c r="BI52" s="70"/>
      <c r="BJ52" s="70">
        <v>10</v>
      </c>
      <c r="BK52" s="70"/>
      <c r="BL52" s="124">
        <f>'Lampiran 1'!BK17</f>
        <v>1.6216700000000002</v>
      </c>
      <c r="BM52" s="124"/>
      <c r="BN52" s="143">
        <f>'Lampiran 1'!BM17</f>
        <v>63</v>
      </c>
      <c r="BO52" s="143"/>
      <c r="BP52" s="143"/>
      <c r="BQ52" s="143">
        <f>'Lampiran 1'!BQ17</f>
        <v>65</v>
      </c>
      <c r="BR52" s="143"/>
      <c r="BS52" s="143"/>
      <c r="BT52" s="44"/>
      <c r="BU52" s="44"/>
      <c r="BV52" s="70"/>
      <c r="BW52" s="70"/>
      <c r="BX52" s="70"/>
      <c r="BY52" s="70"/>
      <c r="BZ52" s="70"/>
      <c r="CA52" s="70"/>
      <c r="CB52" s="70">
        <v>10</v>
      </c>
      <c r="CC52" s="70"/>
      <c r="CD52" s="124">
        <f>'Lampiran 1'!CC17</f>
        <v>1.53498</v>
      </c>
      <c r="CE52" s="124"/>
      <c r="CF52" s="143">
        <f>'Lampiran 1'!CE17</f>
        <v>68</v>
      </c>
      <c r="CG52" s="143"/>
      <c r="CH52" s="143"/>
      <c r="CI52" s="143">
        <f>'Lampiran 1'!CI17</f>
        <v>70</v>
      </c>
      <c r="CJ52" s="143"/>
      <c r="CK52" s="143"/>
      <c r="CL52" s="44"/>
    </row>
    <row r="53" spans="1:90" ht="20.100000000000001" customHeight="1" x14ac:dyDescent="0.25">
      <c r="B53" s="70"/>
      <c r="C53" s="70"/>
      <c r="D53" s="70"/>
      <c r="E53" s="70"/>
      <c r="F53" s="70"/>
      <c r="G53" s="70"/>
      <c r="H53" s="70">
        <v>11</v>
      </c>
      <c r="I53" s="70"/>
      <c r="J53" s="124">
        <f>'Lampiran 1'!I18</f>
        <v>1.6485436893203884</v>
      </c>
      <c r="K53" s="124"/>
      <c r="L53" s="143">
        <f>'Lampiran 1'!K18</f>
        <v>48</v>
      </c>
      <c r="M53" s="143"/>
      <c r="N53" s="143"/>
      <c r="O53" s="143">
        <f>'Lampiran 1'!O18</f>
        <v>50</v>
      </c>
      <c r="P53" s="143"/>
      <c r="Q53" s="143"/>
      <c r="R53" s="22"/>
      <c r="S53" s="44"/>
      <c r="T53" s="70"/>
      <c r="U53" s="70"/>
      <c r="V53" s="70"/>
      <c r="W53" s="70"/>
      <c r="X53" s="70"/>
      <c r="Y53" s="70"/>
      <c r="Z53" s="70">
        <v>11</v>
      </c>
      <c r="AA53" s="70"/>
      <c r="AB53" s="124">
        <f>'Lampiran 1'!AA18</f>
        <v>1.4902173913043477</v>
      </c>
      <c r="AC53" s="124"/>
      <c r="AD53" s="143">
        <f>'Lampiran 1'!AC18</f>
        <v>53</v>
      </c>
      <c r="AE53" s="143"/>
      <c r="AF53" s="143"/>
      <c r="AG53" s="143">
        <f>'Lampiran 1'!AG18</f>
        <v>55</v>
      </c>
      <c r="AH53" s="143"/>
      <c r="AI53" s="143"/>
      <c r="AJ53" s="44"/>
      <c r="AK53" s="44"/>
      <c r="AL53" s="70"/>
      <c r="AM53" s="70"/>
      <c r="AN53" s="70"/>
      <c r="AO53" s="70"/>
      <c r="AP53" s="70"/>
      <c r="AQ53" s="70"/>
      <c r="AR53" s="70">
        <v>11</v>
      </c>
      <c r="AS53" s="70"/>
      <c r="AT53" s="124">
        <f>'Lampiran 1'!AS18</f>
        <v>1.4332552693208431</v>
      </c>
      <c r="AU53" s="124"/>
      <c r="AV53" s="143">
        <f>'Lampiran 1'!AU18</f>
        <v>58</v>
      </c>
      <c r="AW53" s="143"/>
      <c r="AX53" s="143"/>
      <c r="AY53" s="143">
        <f>'Lampiran 1'!AY18</f>
        <v>60</v>
      </c>
      <c r="AZ53" s="143"/>
      <c r="BA53" s="143"/>
      <c r="BB53" s="44"/>
      <c r="BC53" s="44"/>
      <c r="BD53" s="70"/>
      <c r="BE53" s="70"/>
      <c r="BF53" s="70"/>
      <c r="BG53" s="70"/>
      <c r="BH53" s="70"/>
      <c r="BI53" s="70"/>
      <c r="BJ53" s="70">
        <v>11</v>
      </c>
      <c r="BK53" s="70"/>
      <c r="BL53" s="124">
        <f>'Lampiran 1'!BK18</f>
        <v>1.59341</v>
      </c>
      <c r="BM53" s="124"/>
      <c r="BN53" s="143">
        <f>'Lampiran 1'!BM18</f>
        <v>63</v>
      </c>
      <c r="BO53" s="143"/>
      <c r="BP53" s="143"/>
      <c r="BQ53" s="143">
        <f>'Lampiran 1'!BQ18</f>
        <v>65</v>
      </c>
      <c r="BR53" s="143"/>
      <c r="BS53" s="143"/>
      <c r="BT53" s="44"/>
      <c r="BU53" s="44"/>
      <c r="BV53" s="70"/>
      <c r="BW53" s="70"/>
      <c r="BX53" s="70"/>
      <c r="BY53" s="70"/>
      <c r="BZ53" s="70"/>
      <c r="CA53" s="70"/>
      <c r="CB53" s="70">
        <v>11</v>
      </c>
      <c r="CC53" s="70"/>
      <c r="CD53" s="124">
        <f>'Lampiran 1'!CC18</f>
        <v>1.50928</v>
      </c>
      <c r="CE53" s="124"/>
      <c r="CF53" s="143">
        <f>'Lampiran 1'!CE18</f>
        <v>68</v>
      </c>
      <c r="CG53" s="143"/>
      <c r="CH53" s="143"/>
      <c r="CI53" s="143">
        <f>'Lampiran 1'!CI18</f>
        <v>70</v>
      </c>
      <c r="CJ53" s="143"/>
      <c r="CK53" s="143"/>
      <c r="CL53" s="44"/>
    </row>
    <row r="54" spans="1:90" ht="20.100000000000001" customHeight="1" x14ac:dyDescent="0.25">
      <c r="B54" s="70"/>
      <c r="C54" s="70"/>
      <c r="D54" s="70"/>
      <c r="E54" s="70"/>
      <c r="F54" s="70"/>
      <c r="G54" s="70"/>
      <c r="H54" s="70">
        <v>12</v>
      </c>
      <c r="I54" s="70"/>
      <c r="J54" s="124">
        <f>'Lampiran 1'!I19</f>
        <v>1.5174757281553397</v>
      </c>
      <c r="K54" s="124"/>
      <c r="L54" s="143">
        <f>'Lampiran 1'!K19</f>
        <v>49</v>
      </c>
      <c r="M54" s="143"/>
      <c r="N54" s="143"/>
      <c r="O54" s="143">
        <f>'Lampiran 1'!O19</f>
        <v>51</v>
      </c>
      <c r="P54" s="143"/>
      <c r="Q54" s="143"/>
      <c r="R54" s="22"/>
      <c r="S54" s="44"/>
      <c r="T54" s="70"/>
      <c r="U54" s="70"/>
      <c r="V54" s="70"/>
      <c r="W54" s="70"/>
      <c r="X54" s="70"/>
      <c r="Y54" s="70"/>
      <c r="Z54" s="70">
        <v>12</v>
      </c>
      <c r="AA54" s="70"/>
      <c r="AB54" s="124">
        <f>'Lampiran 1'!AA19</f>
        <v>1.3630434782608696</v>
      </c>
      <c r="AC54" s="124"/>
      <c r="AD54" s="143">
        <f>'Lampiran 1'!AC19</f>
        <v>54</v>
      </c>
      <c r="AE54" s="143"/>
      <c r="AF54" s="143"/>
      <c r="AG54" s="143">
        <f>'Lampiran 1'!AG19</f>
        <v>56</v>
      </c>
      <c r="AH54" s="143"/>
      <c r="AI54" s="143"/>
      <c r="AJ54" s="44"/>
      <c r="AK54" s="44"/>
      <c r="AL54" s="70"/>
      <c r="AM54" s="70"/>
      <c r="AN54" s="70"/>
      <c r="AO54" s="70"/>
      <c r="AP54" s="70"/>
      <c r="AQ54" s="70"/>
      <c r="AR54" s="70">
        <v>12</v>
      </c>
      <c r="AS54" s="70"/>
      <c r="AT54" s="124">
        <f>'Lampiran 1'!AS19</f>
        <v>1.3489461358313817</v>
      </c>
      <c r="AU54" s="124"/>
      <c r="AV54" s="143">
        <f>'Lampiran 1'!AU19</f>
        <v>59</v>
      </c>
      <c r="AW54" s="143"/>
      <c r="AX54" s="143"/>
      <c r="AY54" s="143">
        <f>'Lampiran 1'!AY19</f>
        <v>61</v>
      </c>
      <c r="AZ54" s="143"/>
      <c r="BA54" s="143"/>
      <c r="BB54" s="44"/>
      <c r="BC54" s="44"/>
      <c r="BD54" s="70"/>
      <c r="BE54" s="70"/>
      <c r="BF54" s="70"/>
      <c r="BG54" s="70"/>
      <c r="BH54" s="70"/>
      <c r="BI54" s="70"/>
      <c r="BJ54" s="70">
        <v>12</v>
      </c>
      <c r="BK54" s="70"/>
      <c r="BL54" s="124">
        <f>'Lampiran 1'!BK19</f>
        <v>1.56155</v>
      </c>
      <c r="BM54" s="124"/>
      <c r="BN54" s="143">
        <f>'Lampiran 1'!BM19</f>
        <v>64</v>
      </c>
      <c r="BO54" s="143"/>
      <c r="BP54" s="143"/>
      <c r="BQ54" s="143">
        <f>'Lampiran 1'!BQ19</f>
        <v>66</v>
      </c>
      <c r="BR54" s="143"/>
      <c r="BS54" s="143"/>
      <c r="BT54" s="44"/>
      <c r="BU54" s="44"/>
      <c r="BV54" s="70"/>
      <c r="BW54" s="70"/>
      <c r="BX54" s="70"/>
      <c r="BY54" s="70"/>
      <c r="BZ54" s="70"/>
      <c r="CA54" s="70"/>
      <c r="CB54" s="70">
        <v>12</v>
      </c>
      <c r="CC54" s="70"/>
      <c r="CD54" s="124">
        <f>'Lampiran 1'!CC19</f>
        <v>1.4735199999999999</v>
      </c>
      <c r="CE54" s="124"/>
      <c r="CF54" s="143">
        <f>'Lampiran 1'!CE19</f>
        <v>69</v>
      </c>
      <c r="CG54" s="143"/>
      <c r="CH54" s="143"/>
      <c r="CI54" s="143">
        <f>'Lampiran 1'!CI19</f>
        <v>71</v>
      </c>
      <c r="CJ54" s="143"/>
      <c r="CK54" s="143"/>
      <c r="CL54" s="44"/>
    </row>
    <row r="55" spans="1:90" ht="20.100000000000001" customHeight="1" x14ac:dyDescent="0.25">
      <c r="B55" s="70"/>
      <c r="C55" s="70"/>
      <c r="D55" s="70"/>
      <c r="E55" s="70"/>
      <c r="F55" s="70"/>
      <c r="G55" s="70"/>
      <c r="H55" s="70">
        <v>13</v>
      </c>
      <c r="I55" s="70"/>
      <c r="J55" s="124">
        <f>'Lampiran 1'!I20</f>
        <v>1.4621359223300971</v>
      </c>
      <c r="K55" s="124"/>
      <c r="L55" s="143">
        <f>'Lampiran 1'!K20</f>
        <v>49</v>
      </c>
      <c r="M55" s="143"/>
      <c r="N55" s="143"/>
      <c r="O55" s="143">
        <f>'Lampiran 1'!O20</f>
        <v>51</v>
      </c>
      <c r="P55" s="143"/>
      <c r="Q55" s="143"/>
      <c r="R55" s="22"/>
      <c r="S55" s="44"/>
      <c r="T55" s="70"/>
      <c r="U55" s="70"/>
      <c r="V55" s="70"/>
      <c r="W55" s="70"/>
      <c r="X55" s="70"/>
      <c r="Y55" s="70"/>
      <c r="Z55" s="70">
        <v>13</v>
      </c>
      <c r="AA55" s="70"/>
      <c r="AB55" s="124">
        <f>'Lampiran 1'!AA20</f>
        <v>1.2978260869565217</v>
      </c>
      <c r="AC55" s="124"/>
      <c r="AD55" s="143">
        <f>'Lampiran 1'!AC20</f>
        <v>54</v>
      </c>
      <c r="AE55" s="143"/>
      <c r="AF55" s="143"/>
      <c r="AG55" s="143">
        <f>'Lampiran 1'!AG20</f>
        <v>56</v>
      </c>
      <c r="AH55" s="143"/>
      <c r="AI55" s="143"/>
      <c r="AJ55" s="44"/>
      <c r="AK55" s="44"/>
      <c r="AL55" s="70"/>
      <c r="AM55" s="70"/>
      <c r="AN55" s="70"/>
      <c r="AO55" s="70"/>
      <c r="AP55" s="70"/>
      <c r="AQ55" s="70"/>
      <c r="AR55" s="70">
        <v>13</v>
      </c>
      <c r="AS55" s="70"/>
      <c r="AT55" s="124">
        <f>'Lampiran 1'!AS20</f>
        <v>1.306791569086651</v>
      </c>
      <c r="AU55" s="124"/>
      <c r="AV55" s="143">
        <f>'Lampiran 1'!AU20</f>
        <v>59</v>
      </c>
      <c r="AW55" s="143"/>
      <c r="AX55" s="143"/>
      <c r="AY55" s="143">
        <f>'Lampiran 1'!AY20</f>
        <v>61</v>
      </c>
      <c r="AZ55" s="143"/>
      <c r="BA55" s="143"/>
      <c r="BB55" s="44"/>
      <c r="BC55" s="44"/>
      <c r="BD55" s="70"/>
      <c r="BE55" s="70"/>
      <c r="BF55" s="70"/>
      <c r="BG55" s="70"/>
      <c r="BH55" s="70"/>
      <c r="BI55" s="70"/>
      <c r="BJ55" s="70">
        <v>13</v>
      </c>
      <c r="BK55" s="70"/>
      <c r="BL55" s="124">
        <f>'Lampiran 1'!BK20</f>
        <v>1.53373</v>
      </c>
      <c r="BM55" s="124"/>
      <c r="BN55" s="143">
        <f>'Lampiran 1'!BM20</f>
        <v>64</v>
      </c>
      <c r="BO55" s="143"/>
      <c r="BP55" s="143"/>
      <c r="BQ55" s="143">
        <f>'Lampiran 1'!BQ20</f>
        <v>66</v>
      </c>
      <c r="BR55" s="143"/>
      <c r="BS55" s="143"/>
      <c r="BT55" s="44"/>
      <c r="BU55" s="44"/>
      <c r="BV55" s="70"/>
      <c r="BW55" s="70"/>
      <c r="BX55" s="70"/>
      <c r="BY55" s="70"/>
      <c r="BZ55" s="70"/>
      <c r="CA55" s="70"/>
      <c r="CB55" s="70">
        <v>13</v>
      </c>
      <c r="CC55" s="70"/>
      <c r="CD55" s="124">
        <f>'Lampiran 1'!CC20</f>
        <v>1.44252</v>
      </c>
      <c r="CE55" s="124"/>
      <c r="CF55" s="143">
        <f>'Lampiran 1'!CE20</f>
        <v>69</v>
      </c>
      <c r="CG55" s="143"/>
      <c r="CH55" s="143"/>
      <c r="CI55" s="143">
        <f>'Lampiran 1'!CI20</f>
        <v>71</v>
      </c>
      <c r="CJ55" s="143"/>
      <c r="CK55" s="143"/>
      <c r="CL55" s="44"/>
    </row>
    <row r="56" spans="1:90" ht="20.100000000000001" customHeight="1" x14ac:dyDescent="0.25">
      <c r="B56" s="70"/>
      <c r="C56" s="70"/>
      <c r="D56" s="70"/>
      <c r="E56" s="70"/>
      <c r="F56" s="70"/>
      <c r="G56" s="70"/>
      <c r="H56" s="70">
        <v>14</v>
      </c>
      <c r="I56" s="70"/>
      <c r="J56" s="124">
        <f>'Lampiran 1'!I21</f>
        <v>1.4009708737864077</v>
      </c>
      <c r="K56" s="124"/>
      <c r="L56" s="143">
        <f>'Lampiran 1'!K21</f>
        <v>49</v>
      </c>
      <c r="M56" s="143"/>
      <c r="N56" s="143"/>
      <c r="O56" s="143">
        <f>'Lampiran 1'!O21</f>
        <v>51</v>
      </c>
      <c r="P56" s="143"/>
      <c r="Q56" s="143"/>
      <c r="R56" s="22"/>
      <c r="S56" s="44"/>
      <c r="T56" s="70"/>
      <c r="U56" s="70"/>
      <c r="V56" s="70"/>
      <c r="W56" s="70"/>
      <c r="X56" s="70"/>
      <c r="Y56" s="70"/>
      <c r="Z56" s="70">
        <v>14</v>
      </c>
      <c r="AA56" s="70"/>
      <c r="AB56" s="124">
        <f>'Lampiran 1'!AA21</f>
        <v>1.2358695652173912</v>
      </c>
      <c r="AC56" s="124"/>
      <c r="AD56" s="143">
        <f>'Lampiran 1'!AC21</f>
        <v>54</v>
      </c>
      <c r="AE56" s="143"/>
      <c r="AF56" s="143"/>
      <c r="AG56" s="143">
        <f>'Lampiran 1'!AG21</f>
        <v>56</v>
      </c>
      <c r="AH56" s="143"/>
      <c r="AI56" s="143"/>
      <c r="AJ56" s="44"/>
      <c r="AK56" s="44"/>
      <c r="AL56" s="70"/>
      <c r="AM56" s="70"/>
      <c r="AN56" s="70"/>
      <c r="AO56" s="70"/>
      <c r="AP56" s="70"/>
      <c r="AQ56" s="70"/>
      <c r="AR56" s="70">
        <v>14</v>
      </c>
      <c r="AS56" s="70"/>
      <c r="AT56" s="124">
        <f>'Lampiran 1'!AS21</f>
        <v>1.2387300000000001</v>
      </c>
      <c r="AU56" s="124"/>
      <c r="AV56" s="143">
        <f>'Lampiran 1'!AU21</f>
        <v>59</v>
      </c>
      <c r="AW56" s="143"/>
      <c r="AX56" s="143"/>
      <c r="AY56" s="143">
        <f>'Lampiran 1'!AY21</f>
        <v>61</v>
      </c>
      <c r="AZ56" s="143"/>
      <c r="BA56" s="143"/>
      <c r="BB56" s="44"/>
      <c r="BC56" s="44"/>
      <c r="BD56" s="70"/>
      <c r="BE56" s="70"/>
      <c r="BF56" s="70"/>
      <c r="BG56" s="70"/>
      <c r="BH56" s="70"/>
      <c r="BI56" s="70"/>
      <c r="BJ56" s="70">
        <v>14</v>
      </c>
      <c r="BK56" s="70"/>
      <c r="BL56" s="124">
        <f>'Lampiran 1'!BK21</f>
        <v>1.5039400000000001</v>
      </c>
      <c r="BM56" s="124"/>
      <c r="BN56" s="143">
        <f>'Lampiran 1'!BM21</f>
        <v>64</v>
      </c>
      <c r="BO56" s="143"/>
      <c r="BP56" s="143"/>
      <c r="BQ56" s="143">
        <f>'Lampiran 1'!BQ21</f>
        <v>66</v>
      </c>
      <c r="BR56" s="143"/>
      <c r="BS56" s="143"/>
      <c r="BT56" s="44"/>
      <c r="BU56" s="44"/>
      <c r="BV56" s="70"/>
      <c r="BW56" s="70"/>
      <c r="BX56" s="70"/>
      <c r="BY56" s="70"/>
      <c r="BZ56" s="70"/>
      <c r="CA56" s="70"/>
      <c r="CB56" s="70">
        <v>14</v>
      </c>
      <c r="CC56" s="70"/>
      <c r="CD56" s="124">
        <f>'Lampiran 1'!CC21</f>
        <v>1.41462</v>
      </c>
      <c r="CE56" s="124"/>
      <c r="CF56" s="143">
        <f>'Lampiran 1'!CE21</f>
        <v>69</v>
      </c>
      <c r="CG56" s="143"/>
      <c r="CH56" s="143"/>
      <c r="CI56" s="143">
        <f>'Lampiran 1'!CI21</f>
        <v>71</v>
      </c>
      <c r="CJ56" s="143"/>
      <c r="CK56" s="143"/>
      <c r="CL56" s="44"/>
    </row>
    <row r="57" spans="1:90" ht="20.100000000000001" customHeight="1" x14ac:dyDescent="0.25">
      <c r="B57" s="70"/>
      <c r="C57" s="70"/>
      <c r="D57" s="70"/>
      <c r="E57" s="70"/>
      <c r="F57" s="70"/>
      <c r="G57" s="70"/>
      <c r="H57" s="70">
        <v>15</v>
      </c>
      <c r="I57" s="70"/>
      <c r="J57" s="124">
        <f>'Lampiran 1'!I22</f>
        <v>1.354368932038835</v>
      </c>
      <c r="K57" s="124"/>
      <c r="L57" s="143">
        <f>'Lampiran 1'!K22</f>
        <v>49</v>
      </c>
      <c r="M57" s="143"/>
      <c r="N57" s="143"/>
      <c r="O57" s="143">
        <f>'Lampiran 1'!O22</f>
        <v>51</v>
      </c>
      <c r="P57" s="143"/>
      <c r="Q57" s="143"/>
      <c r="R57" s="22"/>
      <c r="S57" s="44"/>
      <c r="T57" s="70"/>
      <c r="U57" s="70"/>
      <c r="V57" s="70"/>
      <c r="W57" s="70"/>
      <c r="X57" s="70"/>
      <c r="Y57" s="70"/>
      <c r="Z57" s="70">
        <v>15</v>
      </c>
      <c r="AA57" s="70"/>
      <c r="AB57" s="124">
        <f>'Lampiran 1'!AA22</f>
        <v>1.2</v>
      </c>
      <c r="AC57" s="124"/>
      <c r="AD57" s="143">
        <f>'Lampiran 1'!AC22</f>
        <v>54</v>
      </c>
      <c r="AE57" s="143"/>
      <c r="AF57" s="143"/>
      <c r="AG57" s="143">
        <f>'Lampiran 1'!AG22</f>
        <v>56</v>
      </c>
      <c r="AH57" s="143"/>
      <c r="AI57" s="143"/>
      <c r="AJ57" s="44"/>
      <c r="AK57" s="44"/>
      <c r="AL57" s="70"/>
      <c r="AM57" s="70"/>
      <c r="AN57" s="70"/>
      <c r="AO57" s="70"/>
      <c r="AP57" s="70"/>
      <c r="AQ57" s="70"/>
      <c r="AR57" s="70">
        <v>15</v>
      </c>
      <c r="AS57" s="70"/>
      <c r="AT57" s="124">
        <f>'Lampiran 1'!AS22</f>
        <v>1.1426400000000001</v>
      </c>
      <c r="AU57" s="124"/>
      <c r="AV57" s="143">
        <f>'Lampiran 1'!AU22</f>
        <v>59</v>
      </c>
      <c r="AW57" s="143"/>
      <c r="AX57" s="143"/>
      <c r="AY57" s="143">
        <f>'Lampiran 1'!AY22</f>
        <v>61</v>
      </c>
      <c r="AZ57" s="143"/>
      <c r="BA57" s="143"/>
      <c r="BB57" s="44"/>
      <c r="BC57" s="44"/>
      <c r="BD57" s="70"/>
      <c r="BE57" s="70"/>
      <c r="BF57" s="70"/>
      <c r="BG57" s="70"/>
      <c r="BH57" s="70"/>
      <c r="BI57" s="70"/>
      <c r="BJ57" s="70">
        <v>15</v>
      </c>
      <c r="BK57" s="70"/>
      <c r="BL57" s="124">
        <f>'Lampiran 1'!BK22</f>
        <v>1.47221</v>
      </c>
      <c r="BM57" s="124"/>
      <c r="BN57" s="143">
        <f>'Lampiran 1'!BM22</f>
        <v>64</v>
      </c>
      <c r="BO57" s="143"/>
      <c r="BP57" s="143"/>
      <c r="BQ57" s="143">
        <f>'Lampiran 1'!BQ22</f>
        <v>66</v>
      </c>
      <c r="BR57" s="143"/>
      <c r="BS57" s="143"/>
      <c r="BT57" s="44"/>
      <c r="BU57" s="44"/>
      <c r="BV57" s="70"/>
      <c r="BW57" s="70"/>
      <c r="BX57" s="70"/>
      <c r="BY57" s="70"/>
      <c r="BZ57" s="70"/>
      <c r="CA57" s="70"/>
      <c r="CB57" s="70">
        <v>15</v>
      </c>
      <c r="CC57" s="70"/>
      <c r="CD57" s="124">
        <f>'Lampiran 1'!CC22</f>
        <v>1.38456</v>
      </c>
      <c r="CE57" s="124"/>
      <c r="CF57" s="143">
        <f>'Lampiran 1'!CE22</f>
        <v>69</v>
      </c>
      <c r="CG57" s="143"/>
      <c r="CH57" s="143"/>
      <c r="CI57" s="143">
        <f>'Lampiran 1'!CI22</f>
        <v>71</v>
      </c>
      <c r="CJ57" s="143"/>
      <c r="CK57" s="143"/>
      <c r="CL57" s="44"/>
    </row>
    <row r="58" spans="1:90" ht="20.100000000000001" customHeight="1" x14ac:dyDescent="0.25">
      <c r="A58" s="3"/>
      <c r="B58" s="58"/>
      <c r="C58" s="58"/>
      <c r="D58" s="58"/>
      <c r="E58" s="58"/>
      <c r="F58" s="58"/>
      <c r="G58" s="58"/>
      <c r="H58" s="58">
        <v>16</v>
      </c>
      <c r="I58" s="58"/>
      <c r="J58" s="126">
        <f>'Lampiran 1'!I23</f>
        <v>1.3194174757281554</v>
      </c>
      <c r="K58" s="126"/>
      <c r="L58" s="125">
        <f>'Lampiran 1'!K23</f>
        <v>49</v>
      </c>
      <c r="M58" s="125"/>
      <c r="N58" s="125"/>
      <c r="O58" s="125">
        <f>'Lampiran 1'!O23</f>
        <v>51</v>
      </c>
      <c r="P58" s="125"/>
      <c r="Q58" s="125"/>
      <c r="R58" s="22"/>
      <c r="S58" s="3"/>
      <c r="T58" s="58"/>
      <c r="U58" s="58"/>
      <c r="V58" s="58"/>
      <c r="W58" s="58"/>
      <c r="X58" s="58"/>
      <c r="Y58" s="58"/>
      <c r="Z58" s="58">
        <v>16</v>
      </c>
      <c r="AA58" s="58"/>
      <c r="AB58" s="126">
        <f>'Lampiran 1'!AA23</f>
        <v>1.1706521739130435</v>
      </c>
      <c r="AC58" s="126"/>
      <c r="AD58" s="125">
        <f>'Lampiran 1'!AC23</f>
        <v>54</v>
      </c>
      <c r="AE58" s="125"/>
      <c r="AF58" s="125"/>
      <c r="AG58" s="125">
        <f>'Lampiran 1'!AG23</f>
        <v>56</v>
      </c>
      <c r="AH58" s="125"/>
      <c r="AI58" s="125"/>
      <c r="AJ58" s="44"/>
      <c r="AK58" s="3"/>
      <c r="AL58" s="58"/>
      <c r="AM58" s="58"/>
      <c r="AN58" s="58"/>
      <c r="AO58" s="58"/>
      <c r="AP58" s="58"/>
      <c r="AQ58" s="58"/>
      <c r="AR58" s="58">
        <v>16</v>
      </c>
      <c r="AS58" s="58"/>
      <c r="AT58" s="126">
        <f>'Lampiran 1'!AS23</f>
        <v>1.0805400000000001</v>
      </c>
      <c r="AU58" s="126"/>
      <c r="AV58" s="125">
        <f>'Lampiran 1'!AU23</f>
        <v>59</v>
      </c>
      <c r="AW58" s="125"/>
      <c r="AX58" s="125"/>
      <c r="AY58" s="125">
        <f>'Lampiran 1'!AY23</f>
        <v>61</v>
      </c>
      <c r="AZ58" s="125"/>
      <c r="BA58" s="125"/>
      <c r="BB58" s="44"/>
      <c r="BC58" s="3"/>
      <c r="BD58" s="58"/>
      <c r="BE58" s="58"/>
      <c r="BF58" s="58"/>
      <c r="BG58" s="58"/>
      <c r="BH58" s="58"/>
      <c r="BI58" s="58"/>
      <c r="BJ58" s="58">
        <v>16</v>
      </c>
      <c r="BK58" s="58"/>
      <c r="BL58" s="126">
        <f>'Lampiran 1'!BK23</f>
        <v>1.4398</v>
      </c>
      <c r="BM58" s="126"/>
      <c r="BN58" s="125">
        <f>'Lampiran 1'!BM23</f>
        <v>64</v>
      </c>
      <c r="BO58" s="125"/>
      <c r="BP58" s="125"/>
      <c r="BQ58" s="125">
        <f>'Lampiran 1'!BQ23</f>
        <v>66</v>
      </c>
      <c r="BR58" s="125"/>
      <c r="BS58" s="125"/>
      <c r="BT58" s="44"/>
      <c r="BU58" s="3"/>
      <c r="BV58" s="58"/>
      <c r="BW58" s="58"/>
      <c r="BX58" s="58"/>
      <c r="BY58" s="58"/>
      <c r="BZ58" s="58"/>
      <c r="CA58" s="58"/>
      <c r="CB58" s="58">
        <v>16</v>
      </c>
      <c r="CC58" s="58"/>
      <c r="CD58" s="126">
        <f>'Lampiran 1'!CC23</f>
        <v>1.3597300000000001</v>
      </c>
      <c r="CE58" s="126"/>
      <c r="CF58" s="125">
        <f>'Lampiran 1'!CE23</f>
        <v>69</v>
      </c>
      <c r="CG58" s="125"/>
      <c r="CH58" s="125"/>
      <c r="CI58" s="125">
        <f>'Lampiran 1'!CI23</f>
        <v>71</v>
      </c>
      <c r="CJ58" s="125"/>
      <c r="CK58" s="125"/>
      <c r="CL58" s="44"/>
    </row>
    <row r="59" spans="1:90" ht="20.100000000000001" customHeight="1" x14ac:dyDescent="0.25">
      <c r="A59" s="142" t="s">
        <v>177</v>
      </c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 t="s">
        <v>177</v>
      </c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 t="s">
        <v>177</v>
      </c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 t="s">
        <v>177</v>
      </c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 t="s">
        <v>177</v>
      </c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</row>
    <row r="60" spans="1:90" ht="20.100000000000001" customHeight="1" x14ac:dyDescent="0.25"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</row>
    <row r="61" spans="1:90" ht="20.100000000000001" customHeight="1" x14ac:dyDescent="0.25">
      <c r="A61" s="12">
        <v>1</v>
      </c>
      <c r="B61" s="114" t="s">
        <v>222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43">
        <v>1</v>
      </c>
      <c r="T61" s="114" t="s">
        <v>298</v>
      </c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43">
        <v>1</v>
      </c>
      <c r="AL61" s="114" t="s">
        <v>299</v>
      </c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43">
        <v>1</v>
      </c>
      <c r="BD61" s="114" t="s">
        <v>300</v>
      </c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43">
        <v>1</v>
      </c>
      <c r="BV61" s="114" t="s">
        <v>301</v>
      </c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</row>
    <row r="62" spans="1:90" ht="20.100000000000001" customHeight="1" x14ac:dyDescent="0.25">
      <c r="B62" s="114" t="s">
        <v>182</v>
      </c>
      <c r="C62" s="114"/>
      <c r="D62" s="114"/>
      <c r="E62" s="114"/>
      <c r="F62" s="114"/>
      <c r="G62" s="114"/>
      <c r="H62" s="114"/>
      <c r="I62" s="114"/>
      <c r="J62" s="10" t="s">
        <v>19</v>
      </c>
      <c r="K62" s="90">
        <f>J42</f>
        <v>3</v>
      </c>
      <c r="L62" s="90"/>
      <c r="M62" s="90"/>
      <c r="S62" s="44"/>
      <c r="T62" s="114" t="s">
        <v>182</v>
      </c>
      <c r="U62" s="114"/>
      <c r="V62" s="114"/>
      <c r="W62" s="114"/>
      <c r="X62" s="114"/>
      <c r="Y62" s="114"/>
      <c r="Z62" s="114"/>
      <c r="AA62" s="114"/>
      <c r="AB62" s="40" t="s">
        <v>19</v>
      </c>
      <c r="AC62" s="90">
        <f>AB42</f>
        <v>3</v>
      </c>
      <c r="AD62" s="90"/>
      <c r="AE62" s="90"/>
      <c r="AF62" s="44"/>
      <c r="AG62" s="44"/>
      <c r="AH62" s="44"/>
      <c r="AI62" s="44"/>
      <c r="AJ62" s="44"/>
      <c r="AK62" s="44"/>
      <c r="AL62" s="114" t="s">
        <v>182</v>
      </c>
      <c r="AM62" s="114"/>
      <c r="AN62" s="114"/>
      <c r="AO62" s="114"/>
      <c r="AP62" s="114"/>
      <c r="AQ62" s="114"/>
      <c r="AR62" s="114"/>
      <c r="AS62" s="114"/>
      <c r="AT62" s="40" t="s">
        <v>19</v>
      </c>
      <c r="AU62" s="90">
        <f>AT42</f>
        <v>3</v>
      </c>
      <c r="AV62" s="90"/>
      <c r="AW62" s="90"/>
      <c r="AX62" s="44"/>
      <c r="AY62" s="44"/>
      <c r="AZ62" s="44"/>
      <c r="BA62" s="44"/>
      <c r="BB62" s="44"/>
      <c r="BC62" s="44"/>
      <c r="BD62" s="114" t="s">
        <v>182</v>
      </c>
      <c r="BE62" s="114"/>
      <c r="BF62" s="114"/>
      <c r="BG62" s="114"/>
      <c r="BH62" s="114"/>
      <c r="BI62" s="114"/>
      <c r="BJ62" s="114"/>
      <c r="BK62" s="114"/>
      <c r="BL62" s="40" t="s">
        <v>19</v>
      </c>
      <c r="BM62" s="90">
        <f>BL42</f>
        <v>3</v>
      </c>
      <c r="BN62" s="90"/>
      <c r="BO62" s="90"/>
      <c r="BP62" s="44"/>
      <c r="BQ62" s="44"/>
      <c r="BR62" s="44"/>
      <c r="BS62" s="44"/>
      <c r="BT62" s="44"/>
      <c r="BU62" s="44"/>
      <c r="BV62" s="114" t="s">
        <v>182</v>
      </c>
      <c r="BW62" s="114"/>
      <c r="BX62" s="114"/>
      <c r="BY62" s="114"/>
      <c r="BZ62" s="114"/>
      <c r="CA62" s="114"/>
      <c r="CB62" s="114"/>
      <c r="CC62" s="114"/>
      <c r="CD62" s="40" t="s">
        <v>19</v>
      </c>
      <c r="CE62" s="90">
        <f>CD42</f>
        <v>3</v>
      </c>
      <c r="CF62" s="90"/>
      <c r="CG62" s="90"/>
      <c r="CH62" s="44"/>
      <c r="CI62" s="44"/>
      <c r="CJ62" s="44"/>
      <c r="CK62" s="44"/>
      <c r="CL62" s="44"/>
    </row>
    <row r="63" spans="1:90" ht="20.100000000000001" customHeight="1" x14ac:dyDescent="0.25">
      <c r="B63" s="114" t="s">
        <v>183</v>
      </c>
      <c r="C63" s="114"/>
      <c r="D63" s="114"/>
      <c r="E63" s="114"/>
      <c r="F63" s="114"/>
      <c r="G63" s="114"/>
      <c r="H63" s="114"/>
      <c r="I63" s="114"/>
      <c r="J63" s="10" t="s">
        <v>19</v>
      </c>
      <c r="K63" s="90">
        <f>J43</f>
        <v>2.9300970873786407</v>
      </c>
      <c r="L63" s="90"/>
      <c r="M63" s="90"/>
      <c r="S63" s="44"/>
      <c r="T63" s="114" t="s">
        <v>183</v>
      </c>
      <c r="U63" s="114"/>
      <c r="V63" s="114"/>
      <c r="W63" s="114"/>
      <c r="X63" s="114"/>
      <c r="Y63" s="114"/>
      <c r="Z63" s="114"/>
      <c r="AA63" s="114"/>
      <c r="AB63" s="40" t="s">
        <v>19</v>
      </c>
      <c r="AC63" s="90">
        <f>AB43</f>
        <v>2.8630434782608694</v>
      </c>
      <c r="AD63" s="90"/>
      <c r="AE63" s="90"/>
      <c r="AF63" s="44"/>
      <c r="AG63" s="44"/>
      <c r="AH63" s="44"/>
      <c r="AI63" s="44"/>
      <c r="AJ63" s="44"/>
      <c r="AK63" s="44"/>
      <c r="AL63" s="114" t="s">
        <v>183</v>
      </c>
      <c r="AM63" s="114"/>
      <c r="AN63" s="114"/>
      <c r="AO63" s="114"/>
      <c r="AP63" s="114"/>
      <c r="AQ63" s="114"/>
      <c r="AR63" s="114"/>
      <c r="AS63" s="114"/>
      <c r="AT63" s="40" t="s">
        <v>19</v>
      </c>
      <c r="AU63" s="90">
        <f>AT43</f>
        <v>2.7962529274004684</v>
      </c>
      <c r="AV63" s="90"/>
      <c r="AW63" s="90"/>
      <c r="AX63" s="44"/>
      <c r="AY63" s="44"/>
      <c r="AZ63" s="44"/>
      <c r="BA63" s="44"/>
      <c r="BB63" s="44"/>
      <c r="BC63" s="44"/>
      <c r="BD63" s="114" t="s">
        <v>183</v>
      </c>
      <c r="BE63" s="114"/>
      <c r="BF63" s="114"/>
      <c r="BG63" s="114"/>
      <c r="BH63" s="114"/>
      <c r="BI63" s="114"/>
      <c r="BJ63" s="114"/>
      <c r="BK63" s="114"/>
      <c r="BL63" s="40" t="s">
        <v>19</v>
      </c>
      <c r="BM63" s="90">
        <f>BL43</f>
        <v>2.7013440000000002</v>
      </c>
      <c r="BN63" s="90"/>
      <c r="BO63" s="90"/>
      <c r="BP63" s="44"/>
      <c r="BQ63" s="44"/>
      <c r="BR63" s="44"/>
      <c r="BS63" s="44"/>
      <c r="BT63" s="44"/>
      <c r="BU63" s="44"/>
      <c r="BV63" s="114" t="s">
        <v>183</v>
      </c>
      <c r="BW63" s="114"/>
      <c r="BX63" s="114"/>
      <c r="BY63" s="114"/>
      <c r="BZ63" s="114"/>
      <c r="CA63" s="114"/>
      <c r="CB63" s="114"/>
      <c r="CC63" s="114"/>
      <c r="CD63" s="40" t="s">
        <v>19</v>
      </c>
      <c r="CE63" s="90">
        <f>CD43</f>
        <v>2.55565</v>
      </c>
      <c r="CF63" s="90"/>
      <c r="CG63" s="90"/>
      <c r="CH63" s="44"/>
      <c r="CI63" s="44"/>
      <c r="CJ63" s="44"/>
      <c r="CK63" s="44"/>
      <c r="CL63" s="44"/>
    </row>
    <row r="64" spans="1:90" ht="20.100000000000001" customHeight="1" x14ac:dyDescent="0.25">
      <c r="B64" s="114" t="s">
        <v>184</v>
      </c>
      <c r="C64" s="114"/>
      <c r="D64" s="114"/>
      <c r="E64" s="114"/>
      <c r="F64" s="114"/>
      <c r="G64" s="114"/>
      <c r="H64" s="114"/>
      <c r="I64" s="114"/>
      <c r="J64" s="10" t="s">
        <v>19</v>
      </c>
      <c r="K64" s="48">
        <f>P27</f>
        <v>73.203883495145632</v>
      </c>
      <c r="L64" s="48"/>
      <c r="M64" s="48"/>
      <c r="N64" s="10" t="s">
        <v>28</v>
      </c>
      <c r="O64" s="90">
        <f>K62</f>
        <v>3</v>
      </c>
      <c r="P64" s="46"/>
      <c r="Q64" s="46"/>
      <c r="S64" s="44"/>
      <c r="T64" s="114" t="s">
        <v>184</v>
      </c>
      <c r="U64" s="114"/>
      <c r="V64" s="114"/>
      <c r="W64" s="114"/>
      <c r="X64" s="114"/>
      <c r="Y64" s="114"/>
      <c r="Z64" s="114"/>
      <c r="AA64" s="114"/>
      <c r="AB64" s="40" t="s">
        <v>19</v>
      </c>
      <c r="AC64" s="48">
        <f>P28</f>
        <v>73.425196850393704</v>
      </c>
      <c r="AD64" s="48"/>
      <c r="AE64" s="48"/>
      <c r="AF64" s="40" t="s">
        <v>28</v>
      </c>
      <c r="AG64" s="90">
        <f>AC62</f>
        <v>3</v>
      </c>
      <c r="AH64" s="46"/>
      <c r="AI64" s="46"/>
      <c r="AJ64" s="44"/>
      <c r="AK64" s="44"/>
      <c r="AL64" s="114" t="s">
        <v>184</v>
      </c>
      <c r="AM64" s="114"/>
      <c r="AN64" s="114"/>
      <c r="AO64" s="114"/>
      <c r="AP64" s="114"/>
      <c r="AQ64" s="114"/>
      <c r="AR64" s="114"/>
      <c r="AS64" s="114"/>
      <c r="AT64" s="40" t="s">
        <v>19</v>
      </c>
      <c r="AU64" s="48">
        <f>P29</f>
        <v>73.852295409181636</v>
      </c>
      <c r="AV64" s="48"/>
      <c r="AW64" s="48"/>
      <c r="AX64" s="40" t="s">
        <v>28</v>
      </c>
      <c r="AY64" s="90">
        <f>AU62</f>
        <v>3</v>
      </c>
      <c r="AZ64" s="46"/>
      <c r="BA64" s="46"/>
      <c r="BB64" s="44"/>
      <c r="BC64" s="44"/>
      <c r="BD64" s="114" t="s">
        <v>184</v>
      </c>
      <c r="BE64" s="114"/>
      <c r="BF64" s="114"/>
      <c r="BG64" s="114"/>
      <c r="BH64" s="114"/>
      <c r="BI64" s="114"/>
      <c r="BJ64" s="114"/>
      <c r="BK64" s="114"/>
      <c r="BL64" s="40" t="s">
        <v>19</v>
      </c>
      <c r="BM64" s="48">
        <f>P30</f>
        <v>73.558648111332005</v>
      </c>
      <c r="BN64" s="48"/>
      <c r="BO64" s="48"/>
      <c r="BP64" s="40" t="s">
        <v>28</v>
      </c>
      <c r="BQ64" s="90">
        <f>BM62</f>
        <v>3</v>
      </c>
      <c r="BR64" s="46"/>
      <c r="BS64" s="46"/>
      <c r="BT64" s="44"/>
      <c r="BU64" s="44"/>
      <c r="BV64" s="114" t="s">
        <v>184</v>
      </c>
      <c r="BW64" s="114"/>
      <c r="BX64" s="114"/>
      <c r="BY64" s="114"/>
      <c r="BZ64" s="114"/>
      <c r="CA64" s="114"/>
      <c r="CB64" s="114"/>
      <c r="CC64" s="114"/>
      <c r="CD64" s="40" t="s">
        <v>19</v>
      </c>
      <c r="CE64" s="48">
        <f>P31</f>
        <v>73.622047244094489</v>
      </c>
      <c r="CF64" s="48"/>
      <c r="CG64" s="48"/>
      <c r="CH64" s="40" t="s">
        <v>28</v>
      </c>
      <c r="CI64" s="90">
        <f>CE62</f>
        <v>3</v>
      </c>
      <c r="CJ64" s="46"/>
      <c r="CK64" s="46"/>
      <c r="CL64" s="44"/>
    </row>
    <row r="65" spans="1:90" ht="20.100000000000001" customHeight="1" x14ac:dyDescent="0.25">
      <c r="J65" s="10" t="s">
        <v>19</v>
      </c>
      <c r="K65" s="90">
        <f>K64*O64/100</f>
        <v>2.1961165048543689</v>
      </c>
      <c r="L65" s="90"/>
      <c r="M65" s="90"/>
      <c r="S65" s="44"/>
      <c r="T65" s="44"/>
      <c r="U65" s="44"/>
      <c r="V65" s="44"/>
      <c r="W65" s="44"/>
      <c r="X65" s="44"/>
      <c r="Y65" s="44"/>
      <c r="Z65" s="44"/>
      <c r="AA65" s="44"/>
      <c r="AB65" s="40" t="s">
        <v>19</v>
      </c>
      <c r="AC65" s="90">
        <f>AC64*AG64/100</f>
        <v>2.2027559055118111</v>
      </c>
      <c r="AD65" s="90"/>
      <c r="AE65" s="90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0" t="s">
        <v>19</v>
      </c>
      <c r="AU65" s="90">
        <f>AU64*AY64/100</f>
        <v>2.215568862275449</v>
      </c>
      <c r="AV65" s="90"/>
      <c r="AW65" s="90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0" t="s">
        <v>19</v>
      </c>
      <c r="BM65" s="90">
        <f>BM64*BQ64/100</f>
        <v>2.2067594433399602</v>
      </c>
      <c r="BN65" s="90"/>
      <c r="BO65" s="90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0" t="s">
        <v>19</v>
      </c>
      <c r="CE65" s="90">
        <f>CE64*CI64/100</f>
        <v>2.2086614173228347</v>
      </c>
      <c r="CF65" s="90"/>
      <c r="CG65" s="90"/>
      <c r="CH65" s="44"/>
      <c r="CI65" s="44"/>
      <c r="CJ65" s="44"/>
      <c r="CK65" s="44"/>
      <c r="CL65" s="44"/>
    </row>
    <row r="66" spans="1:90" ht="20.100000000000001" customHeight="1" x14ac:dyDescent="0.25">
      <c r="B66" s="114" t="s">
        <v>185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0" t="s">
        <v>19</v>
      </c>
      <c r="M66" s="46" t="s">
        <v>186</v>
      </c>
      <c r="N66" s="46"/>
      <c r="O66" s="46"/>
      <c r="S66" s="44"/>
      <c r="T66" s="114" t="s">
        <v>185</v>
      </c>
      <c r="U66" s="114"/>
      <c r="V66" s="114"/>
      <c r="W66" s="114"/>
      <c r="X66" s="114"/>
      <c r="Y66" s="114"/>
      <c r="Z66" s="114"/>
      <c r="AA66" s="114"/>
      <c r="AB66" s="114"/>
      <c r="AC66" s="114"/>
      <c r="AD66" s="40" t="s">
        <v>19</v>
      </c>
      <c r="AE66" s="46" t="s">
        <v>186</v>
      </c>
      <c r="AF66" s="46"/>
      <c r="AG66" s="46"/>
      <c r="AH66" s="44"/>
      <c r="AI66" s="44"/>
      <c r="AJ66" s="44"/>
      <c r="AK66" s="44"/>
      <c r="AL66" s="114" t="s">
        <v>185</v>
      </c>
      <c r="AM66" s="114"/>
      <c r="AN66" s="114"/>
      <c r="AO66" s="114"/>
      <c r="AP66" s="114"/>
      <c r="AQ66" s="114"/>
      <c r="AR66" s="114"/>
      <c r="AS66" s="114"/>
      <c r="AT66" s="114"/>
      <c r="AU66" s="114"/>
      <c r="AV66" s="40" t="s">
        <v>19</v>
      </c>
      <c r="AW66" s="46" t="s">
        <v>186</v>
      </c>
      <c r="AX66" s="46"/>
      <c r="AY66" s="46"/>
      <c r="AZ66" s="44"/>
      <c r="BA66" s="44"/>
      <c r="BB66" s="44"/>
      <c r="BC66" s="44"/>
      <c r="BD66" s="114" t="s">
        <v>185</v>
      </c>
      <c r="BE66" s="114"/>
      <c r="BF66" s="114"/>
      <c r="BG66" s="114"/>
      <c r="BH66" s="114"/>
      <c r="BI66" s="114"/>
      <c r="BJ66" s="114"/>
      <c r="BK66" s="114"/>
      <c r="BL66" s="114"/>
      <c r="BM66" s="114"/>
      <c r="BN66" s="40" t="s">
        <v>19</v>
      </c>
      <c r="BO66" s="46" t="s">
        <v>186</v>
      </c>
      <c r="BP66" s="46"/>
      <c r="BQ66" s="46"/>
      <c r="BR66" s="44"/>
      <c r="BS66" s="44"/>
      <c r="BT66" s="44"/>
      <c r="BU66" s="44"/>
      <c r="BV66" s="114" t="s">
        <v>185</v>
      </c>
      <c r="BW66" s="114"/>
      <c r="BX66" s="114"/>
      <c r="BY66" s="114"/>
      <c r="BZ66" s="114"/>
      <c r="CA66" s="114"/>
      <c r="CB66" s="114"/>
      <c r="CC66" s="114"/>
      <c r="CD66" s="114"/>
      <c r="CE66" s="114"/>
      <c r="CF66" s="40" t="s">
        <v>19</v>
      </c>
      <c r="CG66" s="46" t="s">
        <v>186</v>
      </c>
      <c r="CH66" s="46"/>
      <c r="CI66" s="46"/>
      <c r="CJ66" s="44"/>
      <c r="CK66" s="44"/>
      <c r="CL66" s="44"/>
    </row>
    <row r="67" spans="1:90" ht="20.100000000000001" customHeight="1" x14ac:dyDescent="0.25">
      <c r="L67" s="10" t="s">
        <v>19</v>
      </c>
      <c r="M67" s="92">
        <f>K62</f>
        <v>3</v>
      </c>
      <c r="N67" s="92"/>
      <c r="O67" s="92"/>
      <c r="P67" s="90">
        <f>K63</f>
        <v>2.9300970873786407</v>
      </c>
      <c r="Q67" s="46"/>
      <c r="R67" s="46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0" t="s">
        <v>19</v>
      </c>
      <c r="AE67" s="92">
        <f>AC62</f>
        <v>3</v>
      </c>
      <c r="AF67" s="92"/>
      <c r="AG67" s="92"/>
      <c r="AH67" s="90">
        <f>AC63</f>
        <v>2.8630434782608694</v>
      </c>
      <c r="AI67" s="46"/>
      <c r="AJ67" s="46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0" t="s">
        <v>19</v>
      </c>
      <c r="AW67" s="92">
        <f>AU62</f>
        <v>3</v>
      </c>
      <c r="AX67" s="92"/>
      <c r="AY67" s="92"/>
      <c r="AZ67" s="90">
        <f>AU63</f>
        <v>2.7962529274004684</v>
      </c>
      <c r="BA67" s="46"/>
      <c r="BB67" s="46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0" t="s">
        <v>19</v>
      </c>
      <c r="BO67" s="92">
        <f>BM62</f>
        <v>3</v>
      </c>
      <c r="BP67" s="92"/>
      <c r="BQ67" s="92"/>
      <c r="BR67" s="90">
        <f>BM63</f>
        <v>2.7013440000000002</v>
      </c>
      <c r="BS67" s="46"/>
      <c r="BT67" s="46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0" t="s">
        <v>19</v>
      </c>
      <c r="CG67" s="92">
        <f>CE62</f>
        <v>3</v>
      </c>
      <c r="CH67" s="92"/>
      <c r="CI67" s="92"/>
      <c r="CJ67" s="90">
        <f>CE63</f>
        <v>2.55565</v>
      </c>
      <c r="CK67" s="46"/>
      <c r="CL67" s="46"/>
    </row>
    <row r="68" spans="1:90" ht="20.100000000000001" customHeight="1" x14ac:dyDescent="0.25">
      <c r="L68" s="10" t="s">
        <v>19</v>
      </c>
      <c r="M68" s="90">
        <f>M67-P67</f>
        <v>6.9902912621359281E-2</v>
      </c>
      <c r="N68" s="46"/>
      <c r="O68" s="46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0" t="s">
        <v>19</v>
      </c>
      <c r="AE68" s="90">
        <f>AE67-AH67</f>
        <v>0.13695652173913064</v>
      </c>
      <c r="AF68" s="46"/>
      <c r="AG68" s="46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0" t="s">
        <v>19</v>
      </c>
      <c r="AW68" s="90">
        <f>AW67-AZ67</f>
        <v>0.20374707259953162</v>
      </c>
      <c r="AX68" s="46"/>
      <c r="AY68" s="46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0" t="s">
        <v>19</v>
      </c>
      <c r="BO68" s="90">
        <f>BO67-BR67</f>
        <v>0.29865599999999981</v>
      </c>
      <c r="BP68" s="46"/>
      <c r="BQ68" s="46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0" t="s">
        <v>19</v>
      </c>
      <c r="CG68" s="90">
        <f>CG67-CJ67</f>
        <v>0.44435000000000002</v>
      </c>
      <c r="CH68" s="46"/>
      <c r="CI68" s="46"/>
      <c r="CJ68" s="44"/>
      <c r="CK68" s="44"/>
      <c r="CL68" s="44"/>
    </row>
    <row r="69" spans="1:90" ht="20.100000000000001" customHeight="1" x14ac:dyDescent="0.25">
      <c r="B69" s="114" t="s">
        <v>51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0" t="s">
        <v>19</v>
      </c>
      <c r="M69" s="46" t="s">
        <v>187</v>
      </c>
      <c r="N69" s="46"/>
      <c r="O69" s="46"/>
      <c r="S69" s="44"/>
      <c r="T69" s="114" t="s">
        <v>51</v>
      </c>
      <c r="U69" s="114"/>
      <c r="V69" s="114"/>
      <c r="W69" s="114"/>
      <c r="X69" s="114"/>
      <c r="Y69" s="114"/>
      <c r="Z69" s="114"/>
      <c r="AA69" s="114"/>
      <c r="AB69" s="114"/>
      <c r="AC69" s="114"/>
      <c r="AD69" s="40" t="s">
        <v>19</v>
      </c>
      <c r="AE69" s="46" t="s">
        <v>187</v>
      </c>
      <c r="AF69" s="46"/>
      <c r="AG69" s="46"/>
      <c r="AH69" s="44"/>
      <c r="AI69" s="44"/>
      <c r="AJ69" s="44"/>
      <c r="AK69" s="44"/>
      <c r="AL69" s="114" t="s">
        <v>51</v>
      </c>
      <c r="AM69" s="114"/>
      <c r="AN69" s="114"/>
      <c r="AO69" s="114"/>
      <c r="AP69" s="114"/>
      <c r="AQ69" s="114"/>
      <c r="AR69" s="114"/>
      <c r="AS69" s="114"/>
      <c r="AT69" s="114"/>
      <c r="AU69" s="114"/>
      <c r="AV69" s="40" t="s">
        <v>19</v>
      </c>
      <c r="AW69" s="46" t="s">
        <v>187</v>
      </c>
      <c r="AX69" s="46"/>
      <c r="AY69" s="46"/>
      <c r="AZ69" s="44"/>
      <c r="BA69" s="44"/>
      <c r="BB69" s="44"/>
      <c r="BC69" s="44"/>
      <c r="BD69" s="114" t="s">
        <v>51</v>
      </c>
      <c r="BE69" s="114"/>
      <c r="BF69" s="114"/>
      <c r="BG69" s="114"/>
      <c r="BH69" s="114"/>
      <c r="BI69" s="114"/>
      <c r="BJ69" s="114"/>
      <c r="BK69" s="114"/>
      <c r="BL69" s="114"/>
      <c r="BM69" s="114"/>
      <c r="BN69" s="40" t="s">
        <v>19</v>
      </c>
      <c r="BO69" s="46" t="s">
        <v>187</v>
      </c>
      <c r="BP69" s="46"/>
      <c r="BQ69" s="46"/>
      <c r="BR69" s="44"/>
      <c r="BS69" s="44"/>
      <c r="BT69" s="44"/>
      <c r="BU69" s="44"/>
      <c r="BV69" s="114" t="s">
        <v>51</v>
      </c>
      <c r="BW69" s="114"/>
      <c r="BX69" s="114"/>
      <c r="BY69" s="114"/>
      <c r="BZ69" s="114"/>
      <c r="CA69" s="114"/>
      <c r="CB69" s="114"/>
      <c r="CC69" s="114"/>
      <c r="CD69" s="114"/>
      <c r="CE69" s="114"/>
      <c r="CF69" s="40" t="s">
        <v>19</v>
      </c>
      <c r="CG69" s="46" t="s">
        <v>187</v>
      </c>
      <c r="CH69" s="46"/>
      <c r="CI69" s="46"/>
      <c r="CJ69" s="44"/>
      <c r="CK69" s="44"/>
      <c r="CL69" s="44"/>
    </row>
    <row r="70" spans="1:90" ht="20.100000000000001" customHeight="1" x14ac:dyDescent="0.25">
      <c r="L70" s="10" t="s">
        <v>19</v>
      </c>
      <c r="M70" s="92">
        <f>K65</f>
        <v>2.1961165048543689</v>
      </c>
      <c r="N70" s="92"/>
      <c r="O70" s="92"/>
      <c r="P70" s="90">
        <f>M68</f>
        <v>6.9902912621359281E-2</v>
      </c>
      <c r="Q70" s="46"/>
      <c r="R70" s="46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0" t="s">
        <v>19</v>
      </c>
      <c r="AE70" s="92">
        <f>AC65</f>
        <v>2.2027559055118111</v>
      </c>
      <c r="AF70" s="92"/>
      <c r="AG70" s="92"/>
      <c r="AH70" s="90">
        <f>AE68</f>
        <v>0.13695652173913064</v>
      </c>
      <c r="AI70" s="46"/>
      <c r="AJ70" s="46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0" t="s">
        <v>19</v>
      </c>
      <c r="AW70" s="92">
        <f>AU65</f>
        <v>2.215568862275449</v>
      </c>
      <c r="AX70" s="92"/>
      <c r="AY70" s="92"/>
      <c r="AZ70" s="90">
        <f>AW68</f>
        <v>0.20374707259953162</v>
      </c>
      <c r="BA70" s="46"/>
      <c r="BB70" s="46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0" t="s">
        <v>19</v>
      </c>
      <c r="BO70" s="92">
        <f>BM65</f>
        <v>2.2067594433399602</v>
      </c>
      <c r="BP70" s="92"/>
      <c r="BQ70" s="92"/>
      <c r="BR70" s="90">
        <f>BO68</f>
        <v>0.29865599999999981</v>
      </c>
      <c r="BS70" s="46"/>
      <c r="BT70" s="46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0" t="s">
        <v>19</v>
      </c>
      <c r="CG70" s="92">
        <f>CE65</f>
        <v>2.2086614173228347</v>
      </c>
      <c r="CH70" s="92"/>
      <c r="CI70" s="92"/>
      <c r="CJ70" s="90">
        <f>CG68</f>
        <v>0.44435000000000002</v>
      </c>
      <c r="CK70" s="46"/>
      <c r="CL70" s="46"/>
    </row>
    <row r="71" spans="1:90" ht="20.100000000000001" customHeight="1" x14ac:dyDescent="0.25">
      <c r="L71" s="10" t="s">
        <v>19</v>
      </c>
      <c r="M71" s="90">
        <f>M70-P70</f>
        <v>2.1262135922330097</v>
      </c>
      <c r="N71" s="46"/>
      <c r="O71" s="46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0" t="s">
        <v>19</v>
      </c>
      <c r="AE71" s="90">
        <f>AE70-AH70</f>
        <v>2.0657993837726805</v>
      </c>
      <c r="AF71" s="46"/>
      <c r="AG71" s="46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0" t="s">
        <v>19</v>
      </c>
      <c r="AW71" s="90">
        <f>AW70-AZ70</f>
        <v>2.0118217896759174</v>
      </c>
      <c r="AX71" s="46"/>
      <c r="AY71" s="46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0" t="s">
        <v>19</v>
      </c>
      <c r="BO71" s="90">
        <f>BO70-BR70</f>
        <v>1.9081034433399604</v>
      </c>
      <c r="BP71" s="46"/>
      <c r="BQ71" s="46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0" t="s">
        <v>19</v>
      </c>
      <c r="CG71" s="90">
        <f>CG70-CJ70</f>
        <v>1.7643114173228347</v>
      </c>
      <c r="CH71" s="46"/>
      <c r="CI71" s="46"/>
      <c r="CJ71" s="44"/>
      <c r="CK71" s="44"/>
      <c r="CL71" s="44"/>
    </row>
    <row r="72" spans="1:90" ht="20.100000000000001" customHeight="1" x14ac:dyDescent="0.25">
      <c r="B72" s="114" t="s">
        <v>52</v>
      </c>
      <c r="C72" s="114"/>
      <c r="D72" s="114"/>
      <c r="E72" s="114"/>
      <c r="F72" s="114"/>
      <c r="G72" s="114"/>
      <c r="H72" s="114"/>
      <c r="I72" s="114"/>
      <c r="J72" s="114"/>
      <c r="K72" s="114"/>
      <c r="L72" s="46" t="s">
        <v>19</v>
      </c>
      <c r="M72" s="91">
        <f>M71</f>
        <v>2.1262135922330097</v>
      </c>
      <c r="N72" s="58"/>
      <c r="O72" s="58"/>
      <c r="P72" s="46" t="s">
        <v>28</v>
      </c>
      <c r="Q72" s="47">
        <v>100</v>
      </c>
      <c r="R72" s="47"/>
      <c r="S72" s="44"/>
      <c r="T72" s="114" t="s">
        <v>52</v>
      </c>
      <c r="U72" s="114"/>
      <c r="V72" s="114"/>
      <c r="W72" s="114"/>
      <c r="X72" s="114"/>
      <c r="Y72" s="114"/>
      <c r="Z72" s="114"/>
      <c r="AA72" s="114"/>
      <c r="AB72" s="114"/>
      <c r="AC72" s="114"/>
      <c r="AD72" s="46" t="s">
        <v>19</v>
      </c>
      <c r="AE72" s="91">
        <f>AE71</f>
        <v>2.0657993837726805</v>
      </c>
      <c r="AF72" s="58"/>
      <c r="AG72" s="58"/>
      <c r="AH72" s="46" t="s">
        <v>28</v>
      </c>
      <c r="AI72" s="47">
        <v>100</v>
      </c>
      <c r="AJ72" s="47"/>
      <c r="AK72" s="44"/>
      <c r="AL72" s="114" t="s">
        <v>52</v>
      </c>
      <c r="AM72" s="114"/>
      <c r="AN72" s="114"/>
      <c r="AO72" s="114"/>
      <c r="AP72" s="114"/>
      <c r="AQ72" s="114"/>
      <c r="AR72" s="114"/>
      <c r="AS72" s="114"/>
      <c r="AT72" s="114"/>
      <c r="AU72" s="114"/>
      <c r="AV72" s="46" t="s">
        <v>19</v>
      </c>
      <c r="AW72" s="91">
        <f>AW71</f>
        <v>2.0118217896759174</v>
      </c>
      <c r="AX72" s="58"/>
      <c r="AY72" s="58"/>
      <c r="AZ72" s="46" t="s">
        <v>28</v>
      </c>
      <c r="BA72" s="47">
        <v>100</v>
      </c>
      <c r="BB72" s="47"/>
      <c r="BC72" s="44"/>
      <c r="BD72" s="114" t="s">
        <v>52</v>
      </c>
      <c r="BE72" s="114"/>
      <c r="BF72" s="114"/>
      <c r="BG72" s="114"/>
      <c r="BH72" s="114"/>
      <c r="BI72" s="114"/>
      <c r="BJ72" s="114"/>
      <c r="BK72" s="114"/>
      <c r="BL72" s="114"/>
      <c r="BM72" s="114"/>
      <c r="BN72" s="46" t="s">
        <v>19</v>
      </c>
      <c r="BO72" s="91">
        <f>BO71</f>
        <v>1.9081034433399604</v>
      </c>
      <c r="BP72" s="58"/>
      <c r="BQ72" s="58"/>
      <c r="BR72" s="46" t="s">
        <v>28</v>
      </c>
      <c r="BS72" s="47">
        <v>100</v>
      </c>
      <c r="BT72" s="47"/>
      <c r="BU72" s="44"/>
      <c r="BV72" s="114" t="s">
        <v>52</v>
      </c>
      <c r="BW72" s="114"/>
      <c r="BX72" s="114"/>
      <c r="BY72" s="114"/>
      <c r="BZ72" s="114"/>
      <c r="CA72" s="114"/>
      <c r="CB72" s="114"/>
      <c r="CC72" s="114"/>
      <c r="CD72" s="114"/>
      <c r="CE72" s="114"/>
      <c r="CF72" s="46" t="s">
        <v>19</v>
      </c>
      <c r="CG72" s="91">
        <f>CG71</f>
        <v>1.7643114173228347</v>
      </c>
      <c r="CH72" s="58"/>
      <c r="CI72" s="58"/>
      <c r="CJ72" s="46" t="s">
        <v>28</v>
      </c>
      <c r="CK72" s="47">
        <v>100</v>
      </c>
      <c r="CL72" s="47"/>
    </row>
    <row r="73" spans="1:90" ht="20.100000000000001" customHeight="1" x14ac:dyDescent="0.25">
      <c r="L73" s="46"/>
      <c r="M73" s="90">
        <f>K63</f>
        <v>2.9300970873786407</v>
      </c>
      <c r="N73" s="46"/>
      <c r="O73" s="46"/>
      <c r="P73" s="46"/>
      <c r="Q73" s="47"/>
      <c r="R73" s="47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6"/>
      <c r="AE73" s="90">
        <f>AC63</f>
        <v>2.8630434782608694</v>
      </c>
      <c r="AF73" s="46"/>
      <c r="AG73" s="46"/>
      <c r="AH73" s="46"/>
      <c r="AI73" s="47"/>
      <c r="AJ73" s="47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6"/>
      <c r="AW73" s="90">
        <f>AU63</f>
        <v>2.7962529274004684</v>
      </c>
      <c r="AX73" s="46"/>
      <c r="AY73" s="46"/>
      <c r="AZ73" s="46"/>
      <c r="BA73" s="47"/>
      <c r="BB73" s="47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6"/>
      <c r="BO73" s="90">
        <f>BM63</f>
        <v>2.7013440000000002</v>
      </c>
      <c r="BP73" s="46"/>
      <c r="BQ73" s="46"/>
      <c r="BR73" s="46"/>
      <c r="BS73" s="47"/>
      <c r="BT73" s="47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6"/>
      <c r="CG73" s="90">
        <f>CE63</f>
        <v>2.55565</v>
      </c>
      <c r="CH73" s="46"/>
      <c r="CI73" s="46"/>
      <c r="CJ73" s="46"/>
      <c r="CK73" s="47"/>
      <c r="CL73" s="47"/>
    </row>
    <row r="74" spans="1:90" ht="20.100000000000001" customHeight="1" x14ac:dyDescent="0.25">
      <c r="L74" s="10" t="s">
        <v>19</v>
      </c>
      <c r="M74" s="48">
        <f>M72/M73*Q72</f>
        <v>72.564612326043743</v>
      </c>
      <c r="N74" s="48"/>
      <c r="O74" s="48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0" t="s">
        <v>19</v>
      </c>
      <c r="AE74" s="48">
        <f>AE72/AE73*AI72</f>
        <v>72.153964809068569</v>
      </c>
      <c r="AF74" s="48"/>
      <c r="AG74" s="48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0" t="s">
        <v>19</v>
      </c>
      <c r="AW74" s="48">
        <f>AW72/AW73*BA72</f>
        <v>71.947060652564218</v>
      </c>
      <c r="AX74" s="48"/>
      <c r="AY74" s="48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0" t="s">
        <v>19</v>
      </c>
      <c r="BO74" s="48">
        <f>BO72/BO73*BS72</f>
        <v>70.635337200295865</v>
      </c>
      <c r="BP74" s="48"/>
      <c r="BQ74" s="48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0" t="s">
        <v>19</v>
      </c>
      <c r="CG74" s="48">
        <f>CG72/CG73*CK72</f>
        <v>69.035721531619544</v>
      </c>
      <c r="CH74" s="48"/>
      <c r="CI74" s="48"/>
      <c r="CJ74" s="44"/>
      <c r="CK74" s="44"/>
      <c r="CL74" s="44"/>
    </row>
    <row r="75" spans="1:90" ht="20.100000000000001" customHeight="1" x14ac:dyDescent="0.25"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</row>
    <row r="76" spans="1:90" ht="20.100000000000001" customHeight="1" x14ac:dyDescent="0.25">
      <c r="B76" s="114" t="s">
        <v>55</v>
      </c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44"/>
      <c r="T76" s="114" t="s">
        <v>55</v>
      </c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44"/>
      <c r="AL76" s="114" t="s">
        <v>55</v>
      </c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44"/>
      <c r="BD76" s="114" t="s">
        <v>55</v>
      </c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44"/>
      <c r="BV76" s="114" t="s">
        <v>55</v>
      </c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</row>
    <row r="77" spans="1:90" ht="20.100000000000001" customHeight="1" x14ac:dyDescent="0.25">
      <c r="B77" s="114" t="s">
        <v>252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44"/>
      <c r="T77" s="114" t="s">
        <v>302</v>
      </c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44"/>
      <c r="AL77" s="114" t="s">
        <v>304</v>
      </c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44"/>
      <c r="BD77" s="114" t="s">
        <v>306</v>
      </c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44"/>
      <c r="BV77" s="114" t="s">
        <v>308</v>
      </c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</row>
    <row r="78" spans="1:90" ht="20.100000000000001" customHeight="1" x14ac:dyDescent="0.25"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</row>
    <row r="79" spans="1:90" ht="20.100000000000001" customHeight="1" x14ac:dyDescent="0.25">
      <c r="A79" s="46" t="s">
        <v>223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 t="s">
        <v>303</v>
      </c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 t="s">
        <v>305</v>
      </c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 t="s">
        <v>307</v>
      </c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 t="s">
        <v>309</v>
      </c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</row>
    <row r="80" spans="1:90" ht="20.100000000000001" customHeight="1" x14ac:dyDescent="0.25">
      <c r="C80" s="72" t="s">
        <v>2</v>
      </c>
      <c r="D80" s="72"/>
      <c r="E80" s="72" t="s">
        <v>58</v>
      </c>
      <c r="F80" s="72"/>
      <c r="G80" s="72"/>
      <c r="H80" s="72" t="s">
        <v>58</v>
      </c>
      <c r="I80" s="72"/>
      <c r="J80" s="72"/>
      <c r="K80" s="72" t="s">
        <v>35</v>
      </c>
      <c r="L80" s="72"/>
      <c r="M80" s="72"/>
      <c r="N80" s="72" t="s">
        <v>35</v>
      </c>
      <c r="O80" s="72"/>
      <c r="P80" s="72"/>
      <c r="S80" s="44"/>
      <c r="T80" s="44"/>
      <c r="U80" s="72" t="s">
        <v>2</v>
      </c>
      <c r="V80" s="72"/>
      <c r="W80" s="72" t="s">
        <v>58</v>
      </c>
      <c r="X80" s="72"/>
      <c r="Y80" s="72"/>
      <c r="Z80" s="72" t="s">
        <v>58</v>
      </c>
      <c r="AA80" s="72"/>
      <c r="AB80" s="72"/>
      <c r="AC80" s="72" t="s">
        <v>35</v>
      </c>
      <c r="AD80" s="72"/>
      <c r="AE80" s="72"/>
      <c r="AF80" s="72" t="s">
        <v>35</v>
      </c>
      <c r="AG80" s="72"/>
      <c r="AH80" s="72"/>
      <c r="AI80" s="44"/>
      <c r="AJ80" s="44"/>
      <c r="AK80" s="44"/>
      <c r="AL80" s="44"/>
      <c r="AM80" s="72" t="s">
        <v>2</v>
      </c>
      <c r="AN80" s="72"/>
      <c r="AO80" s="72" t="s">
        <v>58</v>
      </c>
      <c r="AP80" s="72"/>
      <c r="AQ80" s="72"/>
      <c r="AR80" s="72" t="s">
        <v>58</v>
      </c>
      <c r="AS80" s="72"/>
      <c r="AT80" s="72"/>
      <c r="AU80" s="72" t="s">
        <v>35</v>
      </c>
      <c r="AV80" s="72"/>
      <c r="AW80" s="72"/>
      <c r="AX80" s="72" t="s">
        <v>35</v>
      </c>
      <c r="AY80" s="72"/>
      <c r="AZ80" s="72"/>
      <c r="BA80" s="44"/>
      <c r="BB80" s="44"/>
      <c r="BC80" s="44"/>
      <c r="BD80" s="44"/>
      <c r="BE80" s="72" t="s">
        <v>2</v>
      </c>
      <c r="BF80" s="72"/>
      <c r="BG80" s="72" t="s">
        <v>58</v>
      </c>
      <c r="BH80" s="72"/>
      <c r="BI80" s="72"/>
      <c r="BJ80" s="72" t="s">
        <v>58</v>
      </c>
      <c r="BK80" s="72"/>
      <c r="BL80" s="72"/>
      <c r="BM80" s="72" t="s">
        <v>35</v>
      </c>
      <c r="BN80" s="72"/>
      <c r="BO80" s="72"/>
      <c r="BP80" s="72" t="s">
        <v>35</v>
      </c>
      <c r="BQ80" s="72"/>
      <c r="BR80" s="72"/>
      <c r="BS80" s="44"/>
      <c r="BT80" s="44"/>
      <c r="BU80" s="44"/>
      <c r="BV80" s="44"/>
      <c r="BW80" s="72" t="s">
        <v>2</v>
      </c>
      <c r="BX80" s="72"/>
      <c r="BY80" s="72" t="s">
        <v>58</v>
      </c>
      <c r="BZ80" s="72"/>
      <c r="CA80" s="72"/>
      <c r="CB80" s="72" t="s">
        <v>58</v>
      </c>
      <c r="CC80" s="72"/>
      <c r="CD80" s="72"/>
      <c r="CE80" s="72" t="s">
        <v>35</v>
      </c>
      <c r="CF80" s="72"/>
      <c r="CG80" s="72"/>
      <c r="CH80" s="72" t="s">
        <v>35</v>
      </c>
      <c r="CI80" s="72"/>
      <c r="CJ80" s="72"/>
      <c r="CK80" s="44"/>
      <c r="CL80" s="44"/>
    </row>
    <row r="81" spans="3:90" ht="20.100000000000001" customHeight="1" x14ac:dyDescent="0.25">
      <c r="C81" s="70"/>
      <c r="D81" s="70"/>
      <c r="E81" s="70" t="s">
        <v>43</v>
      </c>
      <c r="F81" s="70"/>
      <c r="G81" s="70"/>
      <c r="H81" s="70" t="s">
        <v>59</v>
      </c>
      <c r="I81" s="70"/>
      <c r="J81" s="70"/>
      <c r="K81" s="70" t="s">
        <v>43</v>
      </c>
      <c r="L81" s="70"/>
      <c r="M81" s="70"/>
      <c r="N81" s="70" t="s">
        <v>59</v>
      </c>
      <c r="O81" s="70"/>
      <c r="P81" s="70"/>
      <c r="S81" s="44"/>
      <c r="T81" s="44"/>
      <c r="U81" s="70"/>
      <c r="V81" s="70"/>
      <c r="W81" s="70" t="s">
        <v>43</v>
      </c>
      <c r="X81" s="70"/>
      <c r="Y81" s="70"/>
      <c r="Z81" s="70" t="s">
        <v>59</v>
      </c>
      <c r="AA81" s="70"/>
      <c r="AB81" s="70"/>
      <c r="AC81" s="70" t="s">
        <v>43</v>
      </c>
      <c r="AD81" s="70"/>
      <c r="AE81" s="70"/>
      <c r="AF81" s="70" t="s">
        <v>59</v>
      </c>
      <c r="AG81" s="70"/>
      <c r="AH81" s="70"/>
      <c r="AI81" s="44"/>
      <c r="AJ81" s="44"/>
      <c r="AK81" s="44"/>
      <c r="AL81" s="44"/>
      <c r="AM81" s="70"/>
      <c r="AN81" s="70"/>
      <c r="AO81" s="70" t="s">
        <v>43</v>
      </c>
      <c r="AP81" s="70"/>
      <c r="AQ81" s="70"/>
      <c r="AR81" s="70" t="s">
        <v>59</v>
      </c>
      <c r="AS81" s="70"/>
      <c r="AT81" s="70"/>
      <c r="AU81" s="70" t="s">
        <v>43</v>
      </c>
      <c r="AV81" s="70"/>
      <c r="AW81" s="70"/>
      <c r="AX81" s="70" t="s">
        <v>59</v>
      </c>
      <c r="AY81" s="70"/>
      <c r="AZ81" s="70"/>
      <c r="BA81" s="44"/>
      <c r="BB81" s="44"/>
      <c r="BC81" s="44"/>
      <c r="BD81" s="44"/>
      <c r="BE81" s="70"/>
      <c r="BF81" s="70"/>
      <c r="BG81" s="70" t="s">
        <v>43</v>
      </c>
      <c r="BH81" s="70"/>
      <c r="BI81" s="70"/>
      <c r="BJ81" s="70" t="s">
        <v>59</v>
      </c>
      <c r="BK81" s="70"/>
      <c r="BL81" s="70"/>
      <c r="BM81" s="70" t="s">
        <v>43</v>
      </c>
      <c r="BN81" s="70"/>
      <c r="BO81" s="70"/>
      <c r="BP81" s="70" t="s">
        <v>59</v>
      </c>
      <c r="BQ81" s="70"/>
      <c r="BR81" s="70"/>
      <c r="BS81" s="44"/>
      <c r="BT81" s="44"/>
      <c r="BU81" s="44"/>
      <c r="BV81" s="44"/>
      <c r="BW81" s="70"/>
      <c r="BX81" s="70"/>
      <c r="BY81" s="70" t="s">
        <v>43</v>
      </c>
      <c r="BZ81" s="70"/>
      <c r="CA81" s="70"/>
      <c r="CB81" s="70" t="s">
        <v>59</v>
      </c>
      <c r="CC81" s="70"/>
      <c r="CD81" s="70"/>
      <c r="CE81" s="70" t="s">
        <v>43</v>
      </c>
      <c r="CF81" s="70"/>
      <c r="CG81" s="70"/>
      <c r="CH81" s="70" t="s">
        <v>59</v>
      </c>
      <c r="CI81" s="70"/>
      <c r="CJ81" s="70"/>
      <c r="CK81" s="44"/>
      <c r="CL81" s="44"/>
    </row>
    <row r="82" spans="3:90" ht="20.100000000000001" customHeight="1" x14ac:dyDescent="0.25">
      <c r="C82" s="58" t="s">
        <v>3</v>
      </c>
      <c r="D82" s="58"/>
      <c r="E82" s="58" t="s">
        <v>162</v>
      </c>
      <c r="F82" s="58"/>
      <c r="G82" s="58"/>
      <c r="H82" s="58" t="s">
        <v>162</v>
      </c>
      <c r="I82" s="58"/>
      <c r="J82" s="58"/>
      <c r="K82" s="58" t="s">
        <v>8</v>
      </c>
      <c r="L82" s="58"/>
      <c r="M82" s="58"/>
      <c r="N82" s="58" t="s">
        <v>8</v>
      </c>
      <c r="O82" s="58"/>
      <c r="P82" s="58"/>
      <c r="S82" s="44"/>
      <c r="T82" s="44"/>
      <c r="U82" s="58" t="s">
        <v>3</v>
      </c>
      <c r="V82" s="58"/>
      <c r="W82" s="58" t="s">
        <v>162</v>
      </c>
      <c r="X82" s="58"/>
      <c r="Y82" s="58"/>
      <c r="Z82" s="58" t="s">
        <v>162</v>
      </c>
      <c r="AA82" s="58"/>
      <c r="AB82" s="58"/>
      <c r="AC82" s="58" t="s">
        <v>8</v>
      </c>
      <c r="AD82" s="58"/>
      <c r="AE82" s="58"/>
      <c r="AF82" s="58" t="s">
        <v>8</v>
      </c>
      <c r="AG82" s="58"/>
      <c r="AH82" s="58"/>
      <c r="AI82" s="44"/>
      <c r="AJ82" s="44"/>
      <c r="AK82" s="44"/>
      <c r="AL82" s="44"/>
      <c r="AM82" s="58" t="s">
        <v>3</v>
      </c>
      <c r="AN82" s="58"/>
      <c r="AO82" s="58" t="s">
        <v>162</v>
      </c>
      <c r="AP82" s="58"/>
      <c r="AQ82" s="58"/>
      <c r="AR82" s="58" t="s">
        <v>162</v>
      </c>
      <c r="AS82" s="58"/>
      <c r="AT82" s="58"/>
      <c r="AU82" s="58" t="s">
        <v>8</v>
      </c>
      <c r="AV82" s="58"/>
      <c r="AW82" s="58"/>
      <c r="AX82" s="58" t="s">
        <v>8</v>
      </c>
      <c r="AY82" s="58"/>
      <c r="AZ82" s="58"/>
      <c r="BA82" s="44"/>
      <c r="BB82" s="44"/>
      <c r="BC82" s="44"/>
      <c r="BD82" s="44"/>
      <c r="BE82" s="58" t="s">
        <v>3</v>
      </c>
      <c r="BF82" s="58"/>
      <c r="BG82" s="58" t="s">
        <v>162</v>
      </c>
      <c r="BH82" s="58"/>
      <c r="BI82" s="58"/>
      <c r="BJ82" s="58" t="s">
        <v>162</v>
      </c>
      <c r="BK82" s="58"/>
      <c r="BL82" s="58"/>
      <c r="BM82" s="58" t="s">
        <v>8</v>
      </c>
      <c r="BN82" s="58"/>
      <c r="BO82" s="58"/>
      <c r="BP82" s="58" t="s">
        <v>8</v>
      </c>
      <c r="BQ82" s="58"/>
      <c r="BR82" s="58"/>
      <c r="BS82" s="44"/>
      <c r="BT82" s="44"/>
      <c r="BU82" s="44"/>
      <c r="BV82" s="44"/>
      <c r="BW82" s="58" t="s">
        <v>3</v>
      </c>
      <c r="BX82" s="58"/>
      <c r="BY82" s="58" t="s">
        <v>162</v>
      </c>
      <c r="BZ82" s="58"/>
      <c r="CA82" s="58"/>
      <c r="CB82" s="58" t="s">
        <v>162</v>
      </c>
      <c r="CC82" s="58"/>
      <c r="CD82" s="58"/>
      <c r="CE82" s="58" t="s">
        <v>8</v>
      </c>
      <c r="CF82" s="58"/>
      <c r="CG82" s="58"/>
      <c r="CH82" s="58" t="s">
        <v>8</v>
      </c>
      <c r="CI82" s="58"/>
      <c r="CJ82" s="58"/>
      <c r="CK82" s="44"/>
      <c r="CL82" s="44"/>
    </row>
    <row r="83" spans="3:90" ht="20.100000000000001" customHeight="1" x14ac:dyDescent="0.25">
      <c r="C83" s="70">
        <v>1</v>
      </c>
      <c r="D83" s="70"/>
      <c r="E83" s="70">
        <v>3</v>
      </c>
      <c r="F83" s="70"/>
      <c r="G83" s="70"/>
      <c r="H83" s="120">
        <f t="shared" ref="H83:H98" si="2">J43</f>
        <v>2.9300970873786407</v>
      </c>
      <c r="I83" s="70"/>
      <c r="J83" s="70"/>
      <c r="K83" s="140">
        <f>K64</f>
        <v>73.203883495145632</v>
      </c>
      <c r="L83" s="70"/>
      <c r="M83" s="70"/>
      <c r="N83" s="120">
        <f>(K$65-(E$83-H83))/H83*100</f>
        <v>72.564612326043743</v>
      </c>
      <c r="O83" s="70"/>
      <c r="P83" s="70"/>
      <c r="S83" s="44"/>
      <c r="T83" s="44"/>
      <c r="U83" s="70">
        <v>1</v>
      </c>
      <c r="V83" s="70"/>
      <c r="W83" s="70">
        <v>3</v>
      </c>
      <c r="X83" s="70"/>
      <c r="Y83" s="70"/>
      <c r="Z83" s="120">
        <f t="shared" ref="Z83:Z98" si="3">AB43</f>
        <v>2.8630434782608694</v>
      </c>
      <c r="AA83" s="70"/>
      <c r="AB83" s="70"/>
      <c r="AC83" s="140">
        <f>AC64</f>
        <v>73.425196850393704</v>
      </c>
      <c r="AD83" s="70"/>
      <c r="AE83" s="70"/>
      <c r="AF83" s="120">
        <f>(AC$65-(W$83-Z83))/Z83*100</f>
        <v>72.153964809068569</v>
      </c>
      <c r="AG83" s="70"/>
      <c r="AH83" s="70"/>
      <c r="AI83" s="44"/>
      <c r="AJ83" s="44"/>
      <c r="AK83" s="44"/>
      <c r="AL83" s="44"/>
      <c r="AM83" s="70">
        <v>1</v>
      </c>
      <c r="AN83" s="70"/>
      <c r="AO83" s="70">
        <v>3</v>
      </c>
      <c r="AP83" s="70"/>
      <c r="AQ83" s="70"/>
      <c r="AR83" s="120">
        <f t="shared" ref="AR83:AR98" si="4">AT43</f>
        <v>2.7962529274004684</v>
      </c>
      <c r="AS83" s="70"/>
      <c r="AT83" s="70"/>
      <c r="AU83" s="140">
        <f>AU64</f>
        <v>73.852295409181636</v>
      </c>
      <c r="AV83" s="70"/>
      <c r="AW83" s="70"/>
      <c r="AX83" s="120">
        <f>(AU$65-(AO$83-AR83))/AR83*100</f>
        <v>71.947060652564218</v>
      </c>
      <c r="AY83" s="70"/>
      <c r="AZ83" s="70"/>
      <c r="BA83" s="44"/>
      <c r="BB83" s="44"/>
      <c r="BC83" s="44"/>
      <c r="BD83" s="44"/>
      <c r="BE83" s="70">
        <v>1</v>
      </c>
      <c r="BF83" s="70"/>
      <c r="BG83" s="70">
        <v>3</v>
      </c>
      <c r="BH83" s="70"/>
      <c r="BI83" s="70"/>
      <c r="BJ83" s="120">
        <f t="shared" ref="BJ83:BJ98" si="5">BL43</f>
        <v>2.7013440000000002</v>
      </c>
      <c r="BK83" s="70"/>
      <c r="BL83" s="70"/>
      <c r="BM83" s="140">
        <f>BM64</f>
        <v>73.558648111332005</v>
      </c>
      <c r="BN83" s="70"/>
      <c r="BO83" s="70"/>
      <c r="BP83" s="120">
        <f>(BM$65-(BG$83-BJ83))/BJ83*100</f>
        <v>70.635337200295865</v>
      </c>
      <c r="BQ83" s="70"/>
      <c r="BR83" s="70"/>
      <c r="BS83" s="44"/>
      <c r="BT83" s="44"/>
      <c r="BU83" s="44"/>
      <c r="BV83" s="44"/>
      <c r="BW83" s="70">
        <v>1</v>
      </c>
      <c r="BX83" s="70"/>
      <c r="BY83" s="70">
        <v>3</v>
      </c>
      <c r="BZ83" s="70"/>
      <c r="CA83" s="70"/>
      <c r="CB83" s="120">
        <f t="shared" ref="CB83:CB98" si="6">CD43</f>
        <v>2.55565</v>
      </c>
      <c r="CC83" s="70"/>
      <c r="CD83" s="70"/>
      <c r="CE83" s="140">
        <f>CE64</f>
        <v>73.622047244094489</v>
      </c>
      <c r="CF83" s="70"/>
      <c r="CG83" s="70"/>
      <c r="CH83" s="120">
        <f>(CE$65-(BY$83-CB83))/CB83*100</f>
        <v>69.035721531619544</v>
      </c>
      <c r="CI83" s="70"/>
      <c r="CJ83" s="70"/>
      <c r="CK83" s="44"/>
      <c r="CL83" s="44"/>
    </row>
    <row r="84" spans="3:90" ht="20.100000000000001" customHeight="1" x14ac:dyDescent="0.25">
      <c r="C84" s="70">
        <v>2</v>
      </c>
      <c r="D84" s="70"/>
      <c r="E84" s="70"/>
      <c r="F84" s="70"/>
      <c r="G84" s="70"/>
      <c r="H84" s="120">
        <f t="shared" si="2"/>
        <v>2.7728155339805824</v>
      </c>
      <c r="I84" s="70"/>
      <c r="J84" s="70"/>
      <c r="K84" s="70"/>
      <c r="L84" s="70"/>
      <c r="M84" s="70"/>
      <c r="N84" s="120">
        <f t="shared" ref="N84:N98" si="7">(K$65-(E$83-H84))/H84*100</f>
        <v>71.008403361344534</v>
      </c>
      <c r="O84" s="70"/>
      <c r="P84" s="70"/>
      <c r="S84" s="44"/>
      <c r="T84" s="44"/>
      <c r="U84" s="70">
        <v>2</v>
      </c>
      <c r="V84" s="70"/>
      <c r="W84" s="70"/>
      <c r="X84" s="70"/>
      <c r="Y84" s="70"/>
      <c r="Z84" s="120">
        <f t="shared" si="3"/>
        <v>2.7032608695652169</v>
      </c>
      <c r="AA84" s="70"/>
      <c r="AB84" s="70"/>
      <c r="AC84" s="70"/>
      <c r="AD84" s="70"/>
      <c r="AE84" s="70"/>
      <c r="AF84" s="120">
        <f t="shared" ref="AF84:AF98" si="8">(AC$65-(W$83-Z84))/Z84*100</f>
        <v>70.508059230834988</v>
      </c>
      <c r="AG84" s="70"/>
      <c r="AH84" s="70"/>
      <c r="AI84" s="44"/>
      <c r="AJ84" s="44"/>
      <c r="AK84" s="44"/>
      <c r="AL84" s="44"/>
      <c r="AM84" s="70">
        <v>2</v>
      </c>
      <c r="AN84" s="70"/>
      <c r="AO84" s="70"/>
      <c r="AP84" s="70"/>
      <c r="AQ84" s="70"/>
      <c r="AR84" s="120">
        <f t="shared" si="4"/>
        <v>2.6557377049180326</v>
      </c>
      <c r="AS84" s="70"/>
      <c r="AT84" s="70"/>
      <c r="AU84" s="70"/>
      <c r="AV84" s="70"/>
      <c r="AW84" s="70"/>
      <c r="AX84" s="120">
        <f t="shared" ref="AX84:AX98" si="9">(AU$65-(AO$83-AR84))/AR84*100</f>
        <v>70.462778147408883</v>
      </c>
      <c r="AY84" s="70"/>
      <c r="AZ84" s="70"/>
      <c r="BA84" s="44"/>
      <c r="BB84" s="44"/>
      <c r="BC84" s="44"/>
      <c r="BD84" s="44"/>
      <c r="BE84" s="70">
        <v>2</v>
      </c>
      <c r="BF84" s="70"/>
      <c r="BG84" s="70"/>
      <c r="BH84" s="70"/>
      <c r="BI84" s="70"/>
      <c r="BJ84" s="120">
        <f t="shared" si="5"/>
        <v>2.4055300000000002</v>
      </c>
      <c r="BK84" s="70"/>
      <c r="BL84" s="70"/>
      <c r="BM84" s="70"/>
      <c r="BN84" s="70"/>
      <c r="BO84" s="70"/>
      <c r="BP84" s="120">
        <f t="shared" ref="BP84:BP98" si="10">(BM$65-(BG$83-BJ84))/BJ84*100</f>
        <v>67.024291667115364</v>
      </c>
      <c r="BQ84" s="70"/>
      <c r="BR84" s="70"/>
      <c r="BS84" s="44"/>
      <c r="BT84" s="44"/>
      <c r="BU84" s="44"/>
      <c r="BV84" s="44"/>
      <c r="BW84" s="70">
        <v>2</v>
      </c>
      <c r="BX84" s="70"/>
      <c r="BY84" s="70"/>
      <c r="BZ84" s="70"/>
      <c r="CA84" s="70"/>
      <c r="CB84" s="120">
        <f t="shared" si="6"/>
        <v>2.2167235494880546</v>
      </c>
      <c r="CC84" s="70"/>
      <c r="CD84" s="70"/>
      <c r="CE84" s="70"/>
      <c r="CF84" s="70"/>
      <c r="CG84" s="70"/>
      <c r="CH84" s="120">
        <f t="shared" ref="CH84:CH98" si="11">(CE$65-(BY$83-CB84))/CB84*100</f>
        <v>64.301431143277995</v>
      </c>
      <c r="CI84" s="70"/>
      <c r="CJ84" s="70"/>
      <c r="CK84" s="44"/>
      <c r="CL84" s="44"/>
    </row>
    <row r="85" spans="3:90" ht="20.100000000000001" customHeight="1" x14ac:dyDescent="0.25">
      <c r="C85" s="70">
        <v>3</v>
      </c>
      <c r="D85" s="70"/>
      <c r="E85" s="70"/>
      <c r="F85" s="70"/>
      <c r="G85" s="70"/>
      <c r="H85" s="120">
        <f t="shared" si="2"/>
        <v>2.6883495145631069</v>
      </c>
      <c r="I85" s="70"/>
      <c r="J85" s="70"/>
      <c r="K85" s="70"/>
      <c r="L85" s="70"/>
      <c r="M85" s="70"/>
      <c r="N85" s="120">
        <f t="shared" si="7"/>
        <v>70.097508125677138</v>
      </c>
      <c r="O85" s="70"/>
      <c r="P85" s="70"/>
      <c r="S85" s="44"/>
      <c r="T85" s="44"/>
      <c r="U85" s="70">
        <v>3</v>
      </c>
      <c r="V85" s="70"/>
      <c r="W85" s="70"/>
      <c r="X85" s="70"/>
      <c r="Y85" s="70"/>
      <c r="Z85" s="120">
        <f t="shared" si="3"/>
        <v>2.625</v>
      </c>
      <c r="AA85" s="70"/>
      <c r="AB85" s="70"/>
      <c r="AC85" s="70"/>
      <c r="AD85" s="70"/>
      <c r="AE85" s="70"/>
      <c r="AF85" s="120">
        <f t="shared" si="8"/>
        <v>69.628796400449943</v>
      </c>
      <c r="AG85" s="70"/>
      <c r="AH85" s="70"/>
      <c r="AI85" s="44"/>
      <c r="AJ85" s="44"/>
      <c r="AK85" s="44"/>
      <c r="AL85" s="44"/>
      <c r="AM85" s="70">
        <v>3</v>
      </c>
      <c r="AN85" s="70"/>
      <c r="AO85" s="70"/>
      <c r="AP85" s="70"/>
      <c r="AQ85" s="70"/>
      <c r="AR85" s="120">
        <f t="shared" si="4"/>
        <v>2.557377049180328</v>
      </c>
      <c r="AS85" s="70"/>
      <c r="AT85" s="70"/>
      <c r="AU85" s="70"/>
      <c r="AV85" s="70"/>
      <c r="AW85" s="70"/>
      <c r="AX85" s="120">
        <f t="shared" si="9"/>
        <v>69.326731153078455</v>
      </c>
      <c r="AY85" s="70"/>
      <c r="AZ85" s="70"/>
      <c r="BA85" s="44"/>
      <c r="BB85" s="44"/>
      <c r="BC85" s="44"/>
      <c r="BD85" s="44"/>
      <c r="BE85" s="70">
        <v>3</v>
      </c>
      <c r="BF85" s="70"/>
      <c r="BG85" s="70"/>
      <c r="BH85" s="70"/>
      <c r="BI85" s="70"/>
      <c r="BJ85" s="120">
        <f t="shared" si="5"/>
        <v>2.2547899999999998</v>
      </c>
      <c r="BK85" s="70"/>
      <c r="BL85" s="70"/>
      <c r="BM85" s="70"/>
      <c r="BN85" s="70"/>
      <c r="BO85" s="70"/>
      <c r="BP85" s="120">
        <f t="shared" si="10"/>
        <v>64.81975897267418</v>
      </c>
      <c r="BQ85" s="70"/>
      <c r="BR85" s="70"/>
      <c r="BS85" s="44"/>
      <c r="BT85" s="44"/>
      <c r="BU85" s="44"/>
      <c r="BV85" s="44"/>
      <c r="BW85" s="70">
        <v>3</v>
      </c>
      <c r="BX85" s="70"/>
      <c r="BY85" s="70"/>
      <c r="BZ85" s="70"/>
      <c r="CA85" s="70"/>
      <c r="CB85" s="120">
        <f t="shared" si="6"/>
        <v>2.0529010238907848</v>
      </c>
      <c r="CC85" s="70"/>
      <c r="CD85" s="70"/>
      <c r="CE85" s="70"/>
      <c r="CF85" s="70"/>
      <c r="CG85" s="70"/>
      <c r="CH85" s="120">
        <f t="shared" si="11"/>
        <v>61.452667543739082</v>
      </c>
      <c r="CI85" s="70"/>
      <c r="CJ85" s="70"/>
      <c r="CK85" s="44"/>
      <c r="CL85" s="44"/>
    </row>
    <row r="86" spans="3:90" ht="20.100000000000001" customHeight="1" x14ac:dyDescent="0.25">
      <c r="C86" s="70">
        <v>4</v>
      </c>
      <c r="D86" s="70"/>
      <c r="E86" s="70"/>
      <c r="F86" s="70"/>
      <c r="G86" s="70"/>
      <c r="H86" s="120">
        <f t="shared" si="2"/>
        <v>2.5747572815533983</v>
      </c>
      <c r="I86" s="70"/>
      <c r="J86" s="70"/>
      <c r="K86" s="70"/>
      <c r="L86" s="70"/>
      <c r="M86" s="70"/>
      <c r="N86" s="120">
        <f>(K$65-(E$83-H86))/H86*100</f>
        <v>68.778280542986423</v>
      </c>
      <c r="O86" s="70"/>
      <c r="P86" s="70"/>
      <c r="S86" s="44"/>
      <c r="T86" s="44"/>
      <c r="U86" s="70">
        <v>4</v>
      </c>
      <c r="V86" s="70"/>
      <c r="W86" s="70"/>
      <c r="X86" s="70"/>
      <c r="Y86" s="70"/>
      <c r="Z86" s="120">
        <f t="shared" si="3"/>
        <v>2.5369565217391306</v>
      </c>
      <c r="AA86" s="70"/>
      <c r="AB86" s="70"/>
      <c r="AC86" s="70"/>
      <c r="AD86" s="70"/>
      <c r="AE86" s="70"/>
      <c r="AF86" s="120">
        <f>(AC$65-(W$83-Z86))/Z86*100</f>
        <v>68.574782907920579</v>
      </c>
      <c r="AG86" s="70"/>
      <c r="AH86" s="70"/>
      <c r="AI86" s="44"/>
      <c r="AJ86" s="44"/>
      <c r="AK86" s="44"/>
      <c r="AL86" s="44"/>
      <c r="AM86" s="70">
        <v>4</v>
      </c>
      <c r="AN86" s="70"/>
      <c r="AO86" s="70"/>
      <c r="AP86" s="70"/>
      <c r="AQ86" s="70"/>
      <c r="AR86" s="120">
        <f t="shared" si="4"/>
        <v>2.4309133489461354</v>
      </c>
      <c r="AS86" s="70"/>
      <c r="AT86" s="70"/>
      <c r="AU86" s="70"/>
      <c r="AV86" s="70"/>
      <c r="AW86" s="70"/>
      <c r="AX86" s="120">
        <f>(AU$65-(AO$83-AR86))/AR86*100</f>
        <v>67.731011964510273</v>
      </c>
      <c r="AY86" s="70"/>
      <c r="AZ86" s="70"/>
      <c r="BA86" s="44"/>
      <c r="BB86" s="44"/>
      <c r="BC86" s="44"/>
      <c r="BD86" s="44"/>
      <c r="BE86" s="70">
        <v>4</v>
      </c>
      <c r="BF86" s="70"/>
      <c r="BG86" s="70"/>
      <c r="BH86" s="70"/>
      <c r="BI86" s="70"/>
      <c r="BJ86" s="120">
        <f t="shared" si="5"/>
        <v>2.1093200000000003</v>
      </c>
      <c r="BK86" s="70"/>
      <c r="BL86" s="70"/>
      <c r="BM86" s="70"/>
      <c r="BN86" s="70"/>
      <c r="BO86" s="70"/>
      <c r="BP86" s="120">
        <f>(BM$65-(BG$83-BJ86))/BJ86*100</f>
        <v>62.393541204746569</v>
      </c>
      <c r="BQ86" s="70"/>
      <c r="BR86" s="70"/>
      <c r="BS86" s="44"/>
      <c r="BT86" s="44"/>
      <c r="BU86" s="44"/>
      <c r="BV86" s="44"/>
      <c r="BW86" s="70">
        <v>4</v>
      </c>
      <c r="BX86" s="70"/>
      <c r="BY86" s="70"/>
      <c r="BZ86" s="70"/>
      <c r="CA86" s="70"/>
      <c r="CB86" s="120">
        <f t="shared" si="6"/>
        <v>1.9146757679180888</v>
      </c>
      <c r="CC86" s="70"/>
      <c r="CD86" s="70"/>
      <c r="CE86" s="70"/>
      <c r="CF86" s="70"/>
      <c r="CG86" s="70"/>
      <c r="CH86" s="120">
        <f>(CE$65-(BY$83-CB86))/CB86*100</f>
        <v>58.669838730051794</v>
      </c>
      <c r="CI86" s="70"/>
      <c r="CJ86" s="70"/>
      <c r="CK86" s="44"/>
      <c r="CL86" s="44"/>
    </row>
    <row r="87" spans="3:90" ht="20.100000000000001" customHeight="1" x14ac:dyDescent="0.25">
      <c r="C87" s="70">
        <v>5</v>
      </c>
      <c r="D87" s="70"/>
      <c r="E87" s="70"/>
      <c r="F87" s="70"/>
      <c r="G87" s="70"/>
      <c r="H87" s="120">
        <f t="shared" si="2"/>
        <v>2.4495145631067961</v>
      </c>
      <c r="I87" s="70"/>
      <c r="J87" s="70"/>
      <c r="K87" s="70"/>
      <c r="L87" s="70"/>
      <c r="M87" s="70"/>
      <c r="N87" s="120">
        <f t="shared" si="7"/>
        <v>67.181926278240184</v>
      </c>
      <c r="O87" s="70"/>
      <c r="P87" s="70"/>
      <c r="S87" s="44"/>
      <c r="T87" s="44"/>
      <c r="U87" s="70">
        <v>5</v>
      </c>
      <c r="V87" s="70"/>
      <c r="W87" s="70"/>
      <c r="X87" s="70"/>
      <c r="Y87" s="70"/>
      <c r="Z87" s="120">
        <f t="shared" si="3"/>
        <v>2.3967391304347827</v>
      </c>
      <c r="AA87" s="70"/>
      <c r="AB87" s="70"/>
      <c r="AC87" s="70"/>
      <c r="AD87" s="70"/>
      <c r="AE87" s="70"/>
      <c r="AF87" s="120">
        <f t="shared" ref="AF87:AF101" si="12">(AC$65-(W$83-Z87))/Z87*100</f>
        <v>66.736300819540418</v>
      </c>
      <c r="AG87" s="70"/>
      <c r="AH87" s="70"/>
      <c r="AI87" s="44"/>
      <c r="AJ87" s="44"/>
      <c r="AK87" s="44"/>
      <c r="AL87" s="44"/>
      <c r="AM87" s="70">
        <v>5</v>
      </c>
      <c r="AN87" s="70"/>
      <c r="AO87" s="70"/>
      <c r="AP87" s="70"/>
      <c r="AQ87" s="70"/>
      <c r="AR87" s="120">
        <f t="shared" si="4"/>
        <v>2.2763466042154565</v>
      </c>
      <c r="AS87" s="70"/>
      <c r="AT87" s="70"/>
      <c r="AU87" s="70"/>
      <c r="AV87" s="70"/>
      <c r="AW87" s="70"/>
      <c r="AX87" s="120">
        <f t="shared" ref="AX87:AX101" si="13">(AU$65-(AO$83-AR87))/AR87*100</f>
        <v>65.5399078386437</v>
      </c>
      <c r="AY87" s="70"/>
      <c r="AZ87" s="70"/>
      <c r="BA87" s="44"/>
      <c r="BB87" s="44"/>
      <c r="BC87" s="44"/>
      <c r="BD87" s="44"/>
      <c r="BE87" s="70">
        <v>5</v>
      </c>
      <c r="BF87" s="70"/>
      <c r="BG87" s="70"/>
      <c r="BH87" s="70"/>
      <c r="BI87" s="70"/>
      <c r="BJ87" s="120">
        <f t="shared" si="5"/>
        <v>1.94994</v>
      </c>
      <c r="BK87" s="70"/>
      <c r="BL87" s="70"/>
      <c r="BM87" s="70"/>
      <c r="BN87" s="70"/>
      <c r="BO87" s="70"/>
      <c r="BP87" s="120">
        <f t="shared" ref="BP87:BP101" si="14">(BM$65-(BG$83-BJ87))/BJ87*100</f>
        <v>59.319745394215218</v>
      </c>
      <c r="BQ87" s="70"/>
      <c r="BR87" s="70"/>
      <c r="BS87" s="44"/>
      <c r="BT87" s="44"/>
      <c r="BU87" s="44"/>
      <c r="BV87" s="44"/>
      <c r="BW87" s="70">
        <v>5</v>
      </c>
      <c r="BX87" s="70"/>
      <c r="BY87" s="70"/>
      <c r="BZ87" s="70"/>
      <c r="CA87" s="70"/>
      <c r="CB87" s="120">
        <f t="shared" si="6"/>
        <v>1.781569965870307</v>
      </c>
      <c r="CC87" s="70"/>
      <c r="CD87" s="70"/>
      <c r="CE87" s="70"/>
      <c r="CF87" s="70"/>
      <c r="CG87" s="70"/>
      <c r="CH87" s="120">
        <f t="shared" ref="CH87:CH101" si="15">(CE$65-(BY$83-CB87))/CB87*100</f>
        <v>55.581953117929231</v>
      </c>
      <c r="CI87" s="70"/>
      <c r="CJ87" s="70"/>
      <c r="CK87" s="44"/>
      <c r="CL87" s="44"/>
    </row>
    <row r="88" spans="3:90" ht="20.100000000000001" customHeight="1" x14ac:dyDescent="0.25">
      <c r="C88" s="70">
        <v>6</v>
      </c>
      <c r="D88" s="70"/>
      <c r="E88" s="70"/>
      <c r="F88" s="70"/>
      <c r="G88" s="70"/>
      <c r="H88" s="120">
        <f t="shared" si="2"/>
        <v>2.3067961165048545</v>
      </c>
      <c r="I88" s="70"/>
      <c r="J88" s="70"/>
      <c r="K88" s="70"/>
      <c r="L88" s="70"/>
      <c r="M88" s="70"/>
      <c r="N88" s="120">
        <f t="shared" si="7"/>
        <v>65.151515151515156</v>
      </c>
      <c r="O88" s="70"/>
      <c r="P88" s="70"/>
      <c r="S88" s="44"/>
      <c r="T88" s="44"/>
      <c r="U88" s="70">
        <v>6</v>
      </c>
      <c r="V88" s="70"/>
      <c r="W88" s="70"/>
      <c r="X88" s="70"/>
      <c r="Y88" s="70"/>
      <c r="Z88" s="120">
        <f t="shared" si="3"/>
        <v>2.2434782608695651</v>
      </c>
      <c r="AA88" s="70"/>
      <c r="AB88" s="70"/>
      <c r="AC88" s="70"/>
      <c r="AD88" s="70"/>
      <c r="AE88" s="70"/>
      <c r="AF88" s="120">
        <f t="shared" si="12"/>
        <v>64.463926020875292</v>
      </c>
      <c r="AG88" s="70"/>
      <c r="AH88" s="70"/>
      <c r="AI88" s="44"/>
      <c r="AJ88" s="44"/>
      <c r="AK88" s="44"/>
      <c r="AL88" s="44"/>
      <c r="AM88" s="70">
        <v>6</v>
      </c>
      <c r="AN88" s="70"/>
      <c r="AO88" s="70"/>
      <c r="AP88" s="70"/>
      <c r="AQ88" s="70"/>
      <c r="AR88" s="120">
        <f t="shared" si="4"/>
        <v>2.1217798594847772</v>
      </c>
      <c r="AS88" s="70"/>
      <c r="AT88" s="70"/>
      <c r="AU88" s="70"/>
      <c r="AV88" s="70"/>
      <c r="AW88" s="70"/>
      <c r="AX88" s="120">
        <f t="shared" si="13"/>
        <v>63.029569999074688</v>
      </c>
      <c r="AY88" s="70"/>
      <c r="AZ88" s="70"/>
      <c r="BA88" s="44"/>
      <c r="BB88" s="44"/>
      <c r="BC88" s="44"/>
      <c r="BD88" s="44"/>
      <c r="BE88" s="70">
        <v>6</v>
      </c>
      <c r="BF88" s="70"/>
      <c r="BG88" s="70"/>
      <c r="BH88" s="70"/>
      <c r="BI88" s="70"/>
      <c r="BJ88" s="120">
        <f t="shared" si="5"/>
        <v>1.8016700000000001</v>
      </c>
      <c r="BK88" s="70"/>
      <c r="BL88" s="70"/>
      <c r="BM88" s="70"/>
      <c r="BN88" s="70"/>
      <c r="BO88" s="70"/>
      <c r="BP88" s="120">
        <f t="shared" si="14"/>
        <v>55.971928451934048</v>
      </c>
      <c r="BQ88" s="70"/>
      <c r="BR88" s="70"/>
      <c r="BS88" s="44"/>
      <c r="BT88" s="44"/>
      <c r="BU88" s="44"/>
      <c r="BV88" s="44"/>
      <c r="BW88" s="70">
        <v>6</v>
      </c>
      <c r="BX88" s="70"/>
      <c r="BY88" s="70"/>
      <c r="BZ88" s="70"/>
      <c r="CA88" s="70"/>
      <c r="CB88" s="120">
        <f t="shared" si="6"/>
        <v>1.6689419795221843</v>
      </c>
      <c r="CC88" s="70"/>
      <c r="CD88" s="70"/>
      <c r="CE88" s="70"/>
      <c r="CF88" s="70"/>
      <c r="CG88" s="70"/>
      <c r="CH88" s="120">
        <f t="shared" si="15"/>
        <v>52.58441621177721</v>
      </c>
      <c r="CI88" s="70"/>
      <c r="CJ88" s="70"/>
      <c r="CK88" s="44"/>
      <c r="CL88" s="44"/>
    </row>
    <row r="89" spans="3:90" ht="20.100000000000001" customHeight="1" x14ac:dyDescent="0.25">
      <c r="C89" s="70">
        <v>7</v>
      </c>
      <c r="D89" s="70"/>
      <c r="E89" s="70"/>
      <c r="F89" s="70"/>
      <c r="G89" s="70"/>
      <c r="H89" s="120">
        <f t="shared" si="2"/>
        <v>2.1553398058252426</v>
      </c>
      <c r="I89" s="70"/>
      <c r="J89" s="70"/>
      <c r="K89" s="70"/>
      <c r="L89" s="70"/>
      <c r="M89" s="70"/>
      <c r="N89" s="120">
        <f t="shared" si="7"/>
        <v>62.702702702702709</v>
      </c>
      <c r="O89" s="70"/>
      <c r="P89" s="70"/>
      <c r="S89" s="44"/>
      <c r="T89" s="44"/>
      <c r="U89" s="70">
        <v>7</v>
      </c>
      <c r="V89" s="70"/>
      <c r="W89" s="70"/>
      <c r="X89" s="70"/>
      <c r="Y89" s="70"/>
      <c r="Z89" s="120">
        <f t="shared" si="3"/>
        <v>2.0706521739130435</v>
      </c>
      <c r="AA89" s="70"/>
      <c r="AB89" s="70"/>
      <c r="AC89" s="70"/>
      <c r="AD89" s="70"/>
      <c r="AE89" s="70"/>
      <c r="AF89" s="120">
        <f t="shared" si="12"/>
        <v>61.497922995845997</v>
      </c>
      <c r="AG89" s="70"/>
      <c r="AH89" s="70"/>
      <c r="AI89" s="44"/>
      <c r="AJ89" s="44"/>
      <c r="AK89" s="44"/>
      <c r="AL89" s="44"/>
      <c r="AM89" s="70">
        <v>7</v>
      </c>
      <c r="AN89" s="70"/>
      <c r="AO89" s="70"/>
      <c r="AP89" s="70"/>
      <c r="AQ89" s="70"/>
      <c r="AR89" s="120">
        <f t="shared" si="4"/>
        <v>1.9601873536299765</v>
      </c>
      <c r="AS89" s="70"/>
      <c r="AT89" s="70"/>
      <c r="AU89" s="70"/>
      <c r="AV89" s="70"/>
      <c r="AW89" s="70"/>
      <c r="AX89" s="120">
        <f t="shared" si="13"/>
        <v>59.98182845777977</v>
      </c>
      <c r="AY89" s="70"/>
      <c r="AZ89" s="70"/>
      <c r="BA89" s="44"/>
      <c r="BB89" s="44"/>
      <c r="BC89" s="44"/>
      <c r="BD89" s="44"/>
      <c r="BE89" s="70">
        <v>7</v>
      </c>
      <c r="BF89" s="70"/>
      <c r="BG89" s="70"/>
      <c r="BH89" s="70"/>
      <c r="BI89" s="70"/>
      <c r="BJ89" s="120">
        <f t="shared" si="5"/>
        <v>1.74431</v>
      </c>
      <c r="BK89" s="70"/>
      <c r="BL89" s="70"/>
      <c r="BM89" s="70"/>
      <c r="BN89" s="70"/>
      <c r="BO89" s="70"/>
      <c r="BP89" s="120">
        <f t="shared" si="14"/>
        <v>54.524106571650698</v>
      </c>
      <c r="BQ89" s="70"/>
      <c r="BR89" s="70"/>
      <c r="BS89" s="44"/>
      <c r="BT89" s="44"/>
      <c r="BU89" s="44"/>
      <c r="BV89" s="44"/>
      <c r="BW89" s="70">
        <v>7</v>
      </c>
      <c r="BX89" s="70"/>
      <c r="BY89" s="70"/>
      <c r="BZ89" s="70"/>
      <c r="CA89" s="70"/>
      <c r="CB89" s="120">
        <f t="shared" si="6"/>
        <v>1.63232</v>
      </c>
      <c r="CC89" s="70"/>
      <c r="CD89" s="70"/>
      <c r="CE89" s="70"/>
      <c r="CF89" s="70"/>
      <c r="CG89" s="70"/>
      <c r="CH89" s="120">
        <f t="shared" si="15"/>
        <v>51.520622017915287</v>
      </c>
      <c r="CI89" s="70"/>
      <c r="CJ89" s="70"/>
      <c r="CK89" s="44"/>
      <c r="CL89" s="44"/>
    </row>
    <row r="90" spans="3:90" ht="20.100000000000001" customHeight="1" x14ac:dyDescent="0.25">
      <c r="C90" s="70">
        <v>8</v>
      </c>
      <c r="D90" s="70"/>
      <c r="E90" s="70"/>
      <c r="F90" s="70"/>
      <c r="G90" s="70"/>
      <c r="H90" s="120">
        <f t="shared" si="2"/>
        <v>2.0796116504854365</v>
      </c>
      <c r="I90" s="70"/>
      <c r="J90" s="70"/>
      <c r="K90" s="70"/>
      <c r="L90" s="70"/>
      <c r="M90" s="70"/>
      <c r="N90" s="120">
        <f t="shared" si="7"/>
        <v>61.344537815126046</v>
      </c>
      <c r="O90" s="70"/>
      <c r="P90" s="70"/>
      <c r="S90" s="44"/>
      <c r="T90" s="44"/>
      <c r="U90" s="70">
        <v>8</v>
      </c>
      <c r="V90" s="70"/>
      <c r="W90" s="70"/>
      <c r="X90" s="70"/>
      <c r="Y90" s="70"/>
      <c r="Z90" s="120">
        <f t="shared" si="3"/>
        <v>1.9793478260869566</v>
      </c>
      <c r="AA90" s="70"/>
      <c r="AB90" s="70"/>
      <c r="AC90" s="70"/>
      <c r="AD90" s="70"/>
      <c r="AE90" s="70"/>
      <c r="AF90" s="120">
        <f t="shared" si="12"/>
        <v>59.72187990504483</v>
      </c>
      <c r="AG90" s="70"/>
      <c r="AH90" s="70"/>
      <c r="AI90" s="44"/>
      <c r="AJ90" s="44"/>
      <c r="AK90" s="44"/>
      <c r="AL90" s="44"/>
      <c r="AM90" s="70">
        <v>8</v>
      </c>
      <c r="AN90" s="70"/>
      <c r="AO90" s="70"/>
      <c r="AP90" s="70"/>
      <c r="AQ90" s="70"/>
      <c r="AR90" s="120">
        <f t="shared" si="4"/>
        <v>1.8618266978922715</v>
      </c>
      <c r="AS90" s="70"/>
      <c r="AT90" s="70"/>
      <c r="AU90" s="70"/>
      <c r="AV90" s="70"/>
      <c r="AW90" s="70"/>
      <c r="AX90" s="120">
        <f t="shared" si="13"/>
        <v>57.867660904605877</v>
      </c>
      <c r="AY90" s="70"/>
      <c r="AZ90" s="70"/>
      <c r="BA90" s="44"/>
      <c r="BB90" s="44"/>
      <c r="BC90" s="44"/>
      <c r="BD90" s="44"/>
      <c r="BE90" s="70">
        <v>8</v>
      </c>
      <c r="BF90" s="70"/>
      <c r="BG90" s="70"/>
      <c r="BH90" s="70"/>
      <c r="BI90" s="70"/>
      <c r="BJ90" s="120">
        <f t="shared" si="5"/>
        <v>1.71509</v>
      </c>
      <c r="BK90" s="70"/>
      <c r="BL90" s="70"/>
      <c r="BM90" s="70"/>
      <c r="BN90" s="70"/>
      <c r="BO90" s="70"/>
      <c r="BP90" s="120">
        <f t="shared" si="14"/>
        <v>53.749333465879936</v>
      </c>
      <c r="BQ90" s="70"/>
      <c r="BR90" s="70"/>
      <c r="BS90" s="44"/>
      <c r="BT90" s="44"/>
      <c r="BU90" s="44"/>
      <c r="BV90" s="44"/>
      <c r="BW90" s="70">
        <v>8</v>
      </c>
      <c r="BX90" s="70"/>
      <c r="BY90" s="70"/>
      <c r="BZ90" s="70"/>
      <c r="CA90" s="70"/>
      <c r="CB90" s="120">
        <f t="shared" si="6"/>
        <v>1.60423</v>
      </c>
      <c r="CC90" s="70"/>
      <c r="CD90" s="70"/>
      <c r="CE90" s="70"/>
      <c r="CF90" s="70"/>
      <c r="CG90" s="70"/>
      <c r="CH90" s="120">
        <f t="shared" si="15"/>
        <v>50.671750143235997</v>
      </c>
      <c r="CI90" s="70"/>
      <c r="CJ90" s="70"/>
      <c r="CK90" s="44"/>
      <c r="CL90" s="44"/>
    </row>
    <row r="91" spans="3:90" ht="20.100000000000001" customHeight="1" x14ac:dyDescent="0.25">
      <c r="C91" s="70">
        <v>9</v>
      </c>
      <c r="D91" s="70"/>
      <c r="E91" s="70"/>
      <c r="F91" s="70"/>
      <c r="G91" s="70"/>
      <c r="H91" s="120">
        <f t="shared" si="2"/>
        <v>1.8669902912621359</v>
      </c>
      <c r="I91" s="70"/>
      <c r="J91" s="70"/>
      <c r="K91" s="70"/>
      <c r="L91" s="70"/>
      <c r="M91" s="70"/>
      <c r="N91" s="120">
        <f t="shared" si="7"/>
        <v>56.942277691107648</v>
      </c>
      <c r="O91" s="70"/>
      <c r="P91" s="70"/>
      <c r="S91" s="44"/>
      <c r="T91" s="44"/>
      <c r="U91" s="70">
        <v>9</v>
      </c>
      <c r="V91" s="70"/>
      <c r="W91" s="70"/>
      <c r="X91" s="70"/>
      <c r="Y91" s="70"/>
      <c r="Z91" s="120">
        <f t="shared" si="3"/>
        <v>1.7510869565217391</v>
      </c>
      <c r="AA91" s="70"/>
      <c r="AB91" s="70"/>
      <c r="AC91" s="70"/>
      <c r="AD91" s="70"/>
      <c r="AE91" s="70"/>
      <c r="AF91" s="120">
        <f t="shared" si="12"/>
        <v>54.471473188756434</v>
      </c>
      <c r="AG91" s="70"/>
      <c r="AH91" s="70"/>
      <c r="AI91" s="44"/>
      <c r="AJ91" s="44"/>
      <c r="AK91" s="44"/>
      <c r="AL91" s="44"/>
      <c r="AM91" s="70">
        <v>9</v>
      </c>
      <c r="AN91" s="70"/>
      <c r="AO91" s="70"/>
      <c r="AP91" s="70"/>
      <c r="AQ91" s="70"/>
      <c r="AR91" s="120">
        <f t="shared" si="4"/>
        <v>1.6510538641686183</v>
      </c>
      <c r="AS91" s="70"/>
      <c r="AT91" s="70"/>
      <c r="AU91" s="70"/>
      <c r="AV91" s="70"/>
      <c r="AW91" s="70"/>
      <c r="AX91" s="120">
        <f t="shared" si="13"/>
        <v>52.4890644243428</v>
      </c>
      <c r="AY91" s="70"/>
      <c r="AZ91" s="70"/>
      <c r="BA91" s="44"/>
      <c r="BB91" s="44"/>
      <c r="BC91" s="44"/>
      <c r="BD91" s="44"/>
      <c r="BE91" s="70">
        <v>9</v>
      </c>
      <c r="BF91" s="70"/>
      <c r="BG91" s="70"/>
      <c r="BH91" s="70"/>
      <c r="BI91" s="70"/>
      <c r="BJ91" s="120">
        <f t="shared" si="5"/>
        <v>1.6837800000000001</v>
      </c>
      <c r="BK91" s="70"/>
      <c r="BL91" s="70"/>
      <c r="BM91" s="70"/>
      <c r="BN91" s="70"/>
      <c r="BO91" s="70"/>
      <c r="BP91" s="120">
        <f t="shared" si="14"/>
        <v>52.889299275437416</v>
      </c>
      <c r="BQ91" s="70"/>
      <c r="BR91" s="70"/>
      <c r="BS91" s="44"/>
      <c r="BT91" s="44"/>
      <c r="BU91" s="44"/>
      <c r="BV91" s="44"/>
      <c r="BW91" s="70">
        <v>9</v>
      </c>
      <c r="BX91" s="70"/>
      <c r="BY91" s="70"/>
      <c r="BZ91" s="70"/>
      <c r="CA91" s="70"/>
      <c r="CB91" s="120">
        <f t="shared" si="6"/>
        <v>1.5674100000000002</v>
      </c>
      <c r="CC91" s="70"/>
      <c r="CD91" s="70"/>
      <c r="CE91" s="70"/>
      <c r="CF91" s="70"/>
      <c r="CG91" s="70"/>
      <c r="CH91" s="120">
        <f t="shared" si="15"/>
        <v>49.512981116799999</v>
      </c>
      <c r="CI91" s="70"/>
      <c r="CJ91" s="70"/>
      <c r="CK91" s="44"/>
      <c r="CL91" s="44"/>
    </row>
    <row r="92" spans="3:90" ht="20.100000000000001" customHeight="1" x14ac:dyDescent="0.25">
      <c r="C92" s="70">
        <v>10</v>
      </c>
      <c r="D92" s="70"/>
      <c r="E92" s="70"/>
      <c r="F92" s="70"/>
      <c r="G92" s="70"/>
      <c r="H92" s="120">
        <f t="shared" si="2"/>
        <v>1.7446601941747575</v>
      </c>
      <c r="I92" s="70"/>
      <c r="J92" s="70"/>
      <c r="K92" s="70"/>
      <c r="L92" s="70"/>
      <c r="M92" s="70"/>
      <c r="N92" s="120">
        <f t="shared" si="7"/>
        <v>53.923205342237068</v>
      </c>
      <c r="O92" s="70"/>
      <c r="P92" s="70"/>
      <c r="S92" s="44"/>
      <c r="T92" s="44"/>
      <c r="U92" s="70">
        <v>10</v>
      </c>
      <c r="V92" s="70"/>
      <c r="W92" s="70"/>
      <c r="X92" s="70"/>
      <c r="Y92" s="70"/>
      <c r="Z92" s="120">
        <f t="shared" si="3"/>
        <v>1.6141304347826084</v>
      </c>
      <c r="AA92" s="70"/>
      <c r="AB92" s="70"/>
      <c r="AC92" s="70"/>
      <c r="AD92" s="70"/>
      <c r="AE92" s="70"/>
      <c r="AF92" s="120">
        <f t="shared" si="12"/>
        <v>50.608446671438791</v>
      </c>
      <c r="AG92" s="70"/>
      <c r="AH92" s="70"/>
      <c r="AI92" s="44"/>
      <c r="AJ92" s="44"/>
      <c r="AK92" s="44"/>
      <c r="AL92" s="44"/>
      <c r="AM92" s="70">
        <v>10</v>
      </c>
      <c r="AN92" s="70"/>
      <c r="AO92" s="70"/>
      <c r="AP92" s="70"/>
      <c r="AQ92" s="70"/>
      <c r="AR92" s="120">
        <f t="shared" si="4"/>
        <v>1.5456674473067915</v>
      </c>
      <c r="AS92" s="70"/>
      <c r="AT92" s="70"/>
      <c r="AU92" s="70"/>
      <c r="AV92" s="70"/>
      <c r="AW92" s="70"/>
      <c r="AX92" s="120">
        <f t="shared" si="13"/>
        <v>49.249682453275263</v>
      </c>
      <c r="AY92" s="70"/>
      <c r="AZ92" s="70"/>
      <c r="BA92" s="44"/>
      <c r="BB92" s="44"/>
      <c r="BC92" s="44"/>
      <c r="BD92" s="44"/>
      <c r="BE92" s="70">
        <v>10</v>
      </c>
      <c r="BF92" s="70"/>
      <c r="BG92" s="70"/>
      <c r="BH92" s="70"/>
      <c r="BI92" s="70"/>
      <c r="BJ92" s="120">
        <f t="shared" si="5"/>
        <v>1.6216700000000002</v>
      </c>
      <c r="BK92" s="70"/>
      <c r="BL92" s="70"/>
      <c r="BM92" s="70"/>
      <c r="BN92" s="70"/>
      <c r="BO92" s="70"/>
      <c r="BP92" s="120">
        <f t="shared" si="14"/>
        <v>51.084958304708131</v>
      </c>
      <c r="BQ92" s="70"/>
      <c r="BR92" s="70"/>
      <c r="BS92" s="44"/>
      <c r="BT92" s="44"/>
      <c r="BU92" s="44"/>
      <c r="BV92" s="44"/>
      <c r="BW92" s="70">
        <v>10</v>
      </c>
      <c r="BX92" s="70"/>
      <c r="BY92" s="70"/>
      <c r="BZ92" s="70"/>
      <c r="CA92" s="70"/>
      <c r="CB92" s="120">
        <f t="shared" si="6"/>
        <v>1.53498</v>
      </c>
      <c r="CC92" s="70"/>
      <c r="CD92" s="70"/>
      <c r="CE92" s="70"/>
      <c r="CF92" s="70"/>
      <c r="CG92" s="70"/>
      <c r="CH92" s="120">
        <f t="shared" si="15"/>
        <v>48.446326162089065</v>
      </c>
      <c r="CI92" s="70"/>
      <c r="CJ92" s="70"/>
      <c r="CK92" s="44"/>
      <c r="CL92" s="44"/>
    </row>
    <row r="93" spans="3:90" ht="20.100000000000001" customHeight="1" x14ac:dyDescent="0.25">
      <c r="C93" s="70">
        <v>11</v>
      </c>
      <c r="D93" s="70"/>
      <c r="E93" s="70"/>
      <c r="F93" s="70"/>
      <c r="G93" s="70"/>
      <c r="H93" s="120">
        <f t="shared" si="2"/>
        <v>1.6485436893203884</v>
      </c>
      <c r="I93" s="70"/>
      <c r="J93" s="70"/>
      <c r="K93" s="70"/>
      <c r="L93" s="70"/>
      <c r="M93" s="70"/>
      <c r="N93" s="120">
        <f t="shared" si="7"/>
        <v>51.236749116607768</v>
      </c>
      <c r="O93" s="70"/>
      <c r="P93" s="70"/>
      <c r="S93" s="44"/>
      <c r="T93" s="44"/>
      <c r="U93" s="70">
        <v>11</v>
      </c>
      <c r="V93" s="70"/>
      <c r="W93" s="70"/>
      <c r="X93" s="70"/>
      <c r="Y93" s="70"/>
      <c r="Z93" s="120">
        <f t="shared" si="3"/>
        <v>1.4902173913043477</v>
      </c>
      <c r="AA93" s="70"/>
      <c r="AB93" s="70"/>
      <c r="AC93" s="70"/>
      <c r="AD93" s="70"/>
      <c r="AE93" s="70"/>
      <c r="AF93" s="120">
        <f t="shared" si="12"/>
        <v>46.501490377160188</v>
      </c>
      <c r="AG93" s="70"/>
      <c r="AH93" s="70"/>
      <c r="AI93" s="44"/>
      <c r="AJ93" s="44"/>
      <c r="AK93" s="44"/>
      <c r="AL93" s="44"/>
      <c r="AM93" s="70">
        <v>11</v>
      </c>
      <c r="AN93" s="70"/>
      <c r="AO93" s="70"/>
      <c r="AP93" s="70"/>
      <c r="AQ93" s="70"/>
      <c r="AR93" s="120">
        <f t="shared" si="4"/>
        <v>1.4332552693208431</v>
      </c>
      <c r="AS93" s="70"/>
      <c r="AT93" s="70"/>
      <c r="AU93" s="70"/>
      <c r="AV93" s="70"/>
      <c r="AW93" s="70"/>
      <c r="AX93" s="120">
        <f t="shared" si="13"/>
        <v>45.269265390787048</v>
      </c>
      <c r="AY93" s="70"/>
      <c r="AZ93" s="70"/>
      <c r="BA93" s="44"/>
      <c r="BB93" s="44"/>
      <c r="BC93" s="44"/>
      <c r="BD93" s="44"/>
      <c r="BE93" s="70">
        <v>11</v>
      </c>
      <c r="BF93" s="70"/>
      <c r="BG93" s="70"/>
      <c r="BH93" s="70"/>
      <c r="BI93" s="70"/>
      <c r="BJ93" s="120">
        <f t="shared" si="5"/>
        <v>1.59341</v>
      </c>
      <c r="BK93" s="70"/>
      <c r="BL93" s="70"/>
      <c r="BM93" s="70"/>
      <c r="BN93" s="70"/>
      <c r="BO93" s="70"/>
      <c r="BP93" s="120">
        <f t="shared" si="14"/>
        <v>50.217423220637514</v>
      </c>
      <c r="BQ93" s="70"/>
      <c r="BR93" s="70"/>
      <c r="BS93" s="44"/>
      <c r="BT93" s="44"/>
      <c r="BU93" s="44"/>
      <c r="BV93" s="44"/>
      <c r="BW93" s="70">
        <v>11</v>
      </c>
      <c r="BX93" s="70"/>
      <c r="BY93" s="70"/>
      <c r="BZ93" s="70"/>
      <c r="CA93" s="70"/>
      <c r="CB93" s="120">
        <f t="shared" si="6"/>
        <v>1.50928</v>
      </c>
      <c r="CC93" s="70"/>
      <c r="CD93" s="70"/>
      <c r="CE93" s="70"/>
      <c r="CF93" s="70"/>
      <c r="CG93" s="70"/>
      <c r="CH93" s="120">
        <f t="shared" si="15"/>
        <v>47.568470881667729</v>
      </c>
      <c r="CI93" s="70"/>
      <c r="CJ93" s="70"/>
      <c r="CK93" s="44"/>
      <c r="CL93" s="44"/>
    </row>
    <row r="94" spans="3:90" ht="20.100000000000001" customHeight="1" x14ac:dyDescent="0.25">
      <c r="C94" s="70">
        <v>12</v>
      </c>
      <c r="D94" s="70"/>
      <c r="E94" s="70"/>
      <c r="F94" s="70"/>
      <c r="G94" s="70"/>
      <c r="H94" s="120">
        <f t="shared" si="2"/>
        <v>1.5174757281553397</v>
      </c>
      <c r="I94" s="70"/>
      <c r="J94" s="70"/>
      <c r="K94" s="70"/>
      <c r="L94" s="70"/>
      <c r="M94" s="70"/>
      <c r="N94" s="120">
        <f t="shared" si="7"/>
        <v>47.024952015355083</v>
      </c>
      <c r="O94" s="70"/>
      <c r="P94" s="70"/>
      <c r="S94" s="44"/>
      <c r="T94" s="44"/>
      <c r="U94" s="70">
        <v>12</v>
      </c>
      <c r="V94" s="70"/>
      <c r="W94" s="70"/>
      <c r="X94" s="70"/>
      <c r="Y94" s="70"/>
      <c r="Z94" s="120">
        <f t="shared" si="3"/>
        <v>1.3630434782608696</v>
      </c>
      <c r="AA94" s="70"/>
      <c r="AB94" s="70"/>
      <c r="AC94" s="70"/>
      <c r="AD94" s="70"/>
      <c r="AE94" s="70"/>
      <c r="AF94" s="120">
        <f t="shared" si="12"/>
        <v>41.510002637230158</v>
      </c>
      <c r="AG94" s="70"/>
      <c r="AH94" s="70"/>
      <c r="AI94" s="44"/>
      <c r="AJ94" s="44"/>
      <c r="AK94" s="44"/>
      <c r="AL94" s="44"/>
      <c r="AM94" s="70">
        <v>12</v>
      </c>
      <c r="AN94" s="70"/>
      <c r="AO94" s="70"/>
      <c r="AP94" s="70"/>
      <c r="AQ94" s="70"/>
      <c r="AR94" s="120">
        <f t="shared" si="4"/>
        <v>1.3489461358313817</v>
      </c>
      <c r="AS94" s="70"/>
      <c r="AT94" s="70"/>
      <c r="AU94" s="70"/>
      <c r="AV94" s="70"/>
      <c r="AW94" s="70"/>
      <c r="AX94" s="120">
        <f t="shared" si="13"/>
        <v>41.848594477711238</v>
      </c>
      <c r="AY94" s="70"/>
      <c r="AZ94" s="70"/>
      <c r="BA94" s="44"/>
      <c r="BB94" s="44"/>
      <c r="BC94" s="44"/>
      <c r="BD94" s="44"/>
      <c r="BE94" s="70">
        <v>12</v>
      </c>
      <c r="BF94" s="70"/>
      <c r="BG94" s="70"/>
      <c r="BH94" s="70"/>
      <c r="BI94" s="70"/>
      <c r="BJ94" s="120">
        <f t="shared" si="5"/>
        <v>1.56155</v>
      </c>
      <c r="BK94" s="70"/>
      <c r="BL94" s="70"/>
      <c r="BM94" s="70"/>
      <c r="BN94" s="70"/>
      <c r="BO94" s="70"/>
      <c r="BP94" s="120">
        <f t="shared" si="14"/>
        <v>49.201719018920961</v>
      </c>
      <c r="BQ94" s="70"/>
      <c r="BR94" s="70"/>
      <c r="BS94" s="44"/>
      <c r="BT94" s="44"/>
      <c r="BU94" s="44"/>
      <c r="BV94" s="44"/>
      <c r="BW94" s="70">
        <v>12</v>
      </c>
      <c r="BX94" s="70"/>
      <c r="BY94" s="70"/>
      <c r="BZ94" s="70"/>
      <c r="CA94" s="70"/>
      <c r="CB94" s="120">
        <f t="shared" si="6"/>
        <v>1.4735199999999999</v>
      </c>
      <c r="CC94" s="70"/>
      <c r="CD94" s="70"/>
      <c r="CE94" s="70"/>
      <c r="CF94" s="70"/>
      <c r="CG94" s="70"/>
      <c r="CH94" s="120">
        <f t="shared" si="15"/>
        <v>46.29604059142968</v>
      </c>
      <c r="CI94" s="70"/>
      <c r="CJ94" s="70"/>
      <c r="CK94" s="44"/>
      <c r="CL94" s="44"/>
    </row>
    <row r="95" spans="3:90" ht="20.100000000000001" customHeight="1" x14ac:dyDescent="0.25">
      <c r="C95" s="70">
        <v>13</v>
      </c>
      <c r="D95" s="70"/>
      <c r="E95" s="70"/>
      <c r="F95" s="70"/>
      <c r="G95" s="70"/>
      <c r="H95" s="120">
        <f t="shared" si="2"/>
        <v>1.4621359223300971</v>
      </c>
      <c r="I95" s="70"/>
      <c r="J95" s="70"/>
      <c r="K95" s="70"/>
      <c r="L95" s="70"/>
      <c r="M95" s="70"/>
      <c r="N95" s="120">
        <f t="shared" si="7"/>
        <v>45.019920318725106</v>
      </c>
      <c r="O95" s="70"/>
      <c r="P95" s="70"/>
      <c r="S95" s="44"/>
      <c r="T95" s="44"/>
      <c r="U95" s="70">
        <v>13</v>
      </c>
      <c r="V95" s="70"/>
      <c r="W95" s="70"/>
      <c r="X95" s="70"/>
      <c r="Y95" s="70"/>
      <c r="Z95" s="120">
        <f t="shared" si="3"/>
        <v>1.2978260869565217</v>
      </c>
      <c r="AA95" s="70"/>
      <c r="AB95" s="70"/>
      <c r="AC95" s="70"/>
      <c r="AD95" s="70"/>
      <c r="AE95" s="70"/>
      <c r="AF95" s="120">
        <f t="shared" si="12"/>
        <v>38.570806789854792</v>
      </c>
      <c r="AG95" s="70"/>
      <c r="AH95" s="70"/>
      <c r="AI95" s="44"/>
      <c r="AJ95" s="44"/>
      <c r="AK95" s="44"/>
      <c r="AL95" s="44"/>
      <c r="AM95" s="70">
        <v>13</v>
      </c>
      <c r="AN95" s="70"/>
      <c r="AO95" s="70"/>
      <c r="AP95" s="70"/>
      <c r="AQ95" s="70"/>
      <c r="AR95" s="120">
        <f t="shared" si="4"/>
        <v>1.306791569086651</v>
      </c>
      <c r="AS95" s="70"/>
      <c r="AT95" s="70"/>
      <c r="AU95" s="70"/>
      <c r="AV95" s="70"/>
      <c r="AW95" s="70"/>
      <c r="AX95" s="120">
        <f t="shared" si="13"/>
        <v>39.972742686669662</v>
      </c>
      <c r="AY95" s="70"/>
      <c r="AZ95" s="70"/>
      <c r="BA95" s="44"/>
      <c r="BB95" s="44"/>
      <c r="BC95" s="44"/>
      <c r="BD95" s="44"/>
      <c r="BE95" s="70">
        <v>13</v>
      </c>
      <c r="BF95" s="70"/>
      <c r="BG95" s="70"/>
      <c r="BH95" s="70"/>
      <c r="BI95" s="70"/>
      <c r="BJ95" s="120">
        <f t="shared" si="5"/>
        <v>1.53373</v>
      </c>
      <c r="BK95" s="70"/>
      <c r="BL95" s="70"/>
      <c r="BM95" s="70"/>
      <c r="BN95" s="70"/>
      <c r="BO95" s="70"/>
      <c r="BP95" s="120">
        <f t="shared" si="14"/>
        <v>48.280299879376436</v>
      </c>
      <c r="BQ95" s="70"/>
      <c r="BR95" s="70"/>
      <c r="BS95" s="44"/>
      <c r="BT95" s="44"/>
      <c r="BU95" s="44"/>
      <c r="BV95" s="44"/>
      <c r="BW95" s="70">
        <v>13</v>
      </c>
      <c r="BX95" s="70"/>
      <c r="BY95" s="70"/>
      <c r="BZ95" s="70"/>
      <c r="CA95" s="70"/>
      <c r="CB95" s="120">
        <f t="shared" si="6"/>
        <v>1.44252</v>
      </c>
      <c r="CC95" s="70"/>
      <c r="CD95" s="70"/>
      <c r="CE95" s="70"/>
      <c r="CF95" s="70"/>
      <c r="CG95" s="70"/>
      <c r="CH95" s="120">
        <f t="shared" si="15"/>
        <v>45.14193337512372</v>
      </c>
      <c r="CI95" s="70"/>
      <c r="CJ95" s="70"/>
      <c r="CK95" s="44"/>
      <c r="CL95" s="44"/>
    </row>
    <row r="96" spans="3:90" ht="20.100000000000001" customHeight="1" x14ac:dyDescent="0.25">
      <c r="C96" s="70">
        <v>14</v>
      </c>
      <c r="D96" s="70"/>
      <c r="E96" s="70"/>
      <c r="F96" s="70"/>
      <c r="G96" s="70"/>
      <c r="H96" s="120">
        <f t="shared" si="2"/>
        <v>1.4009708737864077</v>
      </c>
      <c r="I96" s="70"/>
      <c r="J96" s="70"/>
      <c r="K96" s="70"/>
      <c r="L96" s="70"/>
      <c r="M96" s="70"/>
      <c r="N96" s="120">
        <f t="shared" si="7"/>
        <v>42.619542619542614</v>
      </c>
      <c r="O96" s="70"/>
      <c r="P96" s="70"/>
      <c r="S96" s="44"/>
      <c r="T96" s="44"/>
      <c r="U96" s="70">
        <v>14</v>
      </c>
      <c r="V96" s="70"/>
      <c r="W96" s="70"/>
      <c r="X96" s="70"/>
      <c r="Y96" s="70"/>
      <c r="Z96" s="120">
        <f t="shared" si="3"/>
        <v>1.2358695652173912</v>
      </c>
      <c r="AA96" s="70"/>
      <c r="AB96" s="70"/>
      <c r="AC96" s="70"/>
      <c r="AD96" s="70"/>
      <c r="AE96" s="70"/>
      <c r="AF96" s="120">
        <f t="shared" si="12"/>
        <v>35.491243014148296</v>
      </c>
      <c r="AG96" s="70"/>
      <c r="AH96" s="70"/>
      <c r="AI96" s="44"/>
      <c r="AJ96" s="44"/>
      <c r="AK96" s="44"/>
      <c r="AL96" s="44"/>
      <c r="AM96" s="70">
        <v>14</v>
      </c>
      <c r="AN96" s="70"/>
      <c r="AO96" s="70"/>
      <c r="AP96" s="70"/>
      <c r="AQ96" s="70"/>
      <c r="AR96" s="120">
        <f t="shared" si="4"/>
        <v>1.2387300000000001</v>
      </c>
      <c r="AS96" s="70"/>
      <c r="AT96" s="70"/>
      <c r="AU96" s="70"/>
      <c r="AV96" s="70"/>
      <c r="AW96" s="70"/>
      <c r="AX96" s="120">
        <f t="shared" si="13"/>
        <v>36.674566876998952</v>
      </c>
      <c r="AY96" s="70"/>
      <c r="AZ96" s="70"/>
      <c r="BA96" s="44"/>
      <c r="BB96" s="44"/>
      <c r="BC96" s="44"/>
      <c r="BD96" s="44"/>
      <c r="BE96" s="70">
        <v>14</v>
      </c>
      <c r="BF96" s="70"/>
      <c r="BG96" s="70"/>
      <c r="BH96" s="70"/>
      <c r="BI96" s="70"/>
      <c r="BJ96" s="120">
        <f t="shared" si="5"/>
        <v>1.5039400000000001</v>
      </c>
      <c r="BK96" s="70"/>
      <c r="BL96" s="70"/>
      <c r="BM96" s="70"/>
      <c r="BN96" s="70"/>
      <c r="BO96" s="70"/>
      <c r="BP96" s="120">
        <f t="shared" si="14"/>
        <v>47.255837556016878</v>
      </c>
      <c r="BQ96" s="70"/>
      <c r="BR96" s="70"/>
      <c r="BS96" s="44"/>
      <c r="BT96" s="44"/>
      <c r="BU96" s="44"/>
      <c r="BV96" s="44"/>
      <c r="BW96" s="70">
        <v>14</v>
      </c>
      <c r="BX96" s="70"/>
      <c r="BY96" s="70"/>
      <c r="BZ96" s="70"/>
      <c r="CA96" s="70"/>
      <c r="CB96" s="120">
        <f t="shared" si="6"/>
        <v>1.41462</v>
      </c>
      <c r="CC96" s="70"/>
      <c r="CD96" s="70"/>
      <c r="CE96" s="70"/>
      <c r="CF96" s="70"/>
      <c r="CG96" s="70"/>
      <c r="CH96" s="120">
        <f t="shared" si="15"/>
        <v>44.059989065815181</v>
      </c>
      <c r="CI96" s="70"/>
      <c r="CJ96" s="70"/>
      <c r="CK96" s="44"/>
      <c r="CL96" s="44"/>
    </row>
    <row r="97" spans="1:90" ht="20.100000000000001" customHeight="1" x14ac:dyDescent="0.25">
      <c r="C97" s="70">
        <v>15</v>
      </c>
      <c r="D97" s="70"/>
      <c r="E97" s="70"/>
      <c r="F97" s="70"/>
      <c r="G97" s="70"/>
      <c r="H97" s="120">
        <f t="shared" si="2"/>
        <v>1.354368932038835</v>
      </c>
      <c r="I97" s="70"/>
      <c r="J97" s="70"/>
      <c r="K97" s="70"/>
      <c r="L97" s="70"/>
      <c r="M97" s="70"/>
      <c r="N97" s="120">
        <f t="shared" si="7"/>
        <v>40.645161290322584</v>
      </c>
      <c r="O97" s="70"/>
      <c r="P97" s="70"/>
      <c r="S97" s="44"/>
      <c r="T97" s="44"/>
      <c r="U97" s="70">
        <v>15</v>
      </c>
      <c r="V97" s="70"/>
      <c r="W97" s="70"/>
      <c r="X97" s="70"/>
      <c r="Y97" s="70"/>
      <c r="Z97" s="120">
        <f t="shared" si="3"/>
        <v>1.2</v>
      </c>
      <c r="AA97" s="70"/>
      <c r="AB97" s="70"/>
      <c r="AC97" s="70"/>
      <c r="AD97" s="70"/>
      <c r="AE97" s="70"/>
      <c r="AF97" s="120">
        <f t="shared" si="12"/>
        <v>33.562992125984259</v>
      </c>
      <c r="AG97" s="70"/>
      <c r="AH97" s="70"/>
      <c r="AI97" s="44"/>
      <c r="AJ97" s="44"/>
      <c r="AK97" s="44"/>
      <c r="AL97" s="44"/>
      <c r="AM97" s="70">
        <v>15</v>
      </c>
      <c r="AN97" s="70"/>
      <c r="AO97" s="70"/>
      <c r="AP97" s="70"/>
      <c r="AQ97" s="70"/>
      <c r="AR97" s="120">
        <f t="shared" si="4"/>
        <v>1.1426400000000001</v>
      </c>
      <c r="AS97" s="70"/>
      <c r="AT97" s="70"/>
      <c r="AU97" s="70"/>
      <c r="AV97" s="70"/>
      <c r="AW97" s="70"/>
      <c r="AX97" s="120">
        <f t="shared" si="13"/>
        <v>31.349231803144395</v>
      </c>
      <c r="AY97" s="70"/>
      <c r="AZ97" s="70"/>
      <c r="BA97" s="44"/>
      <c r="BB97" s="44"/>
      <c r="BC97" s="44"/>
      <c r="BD97" s="44"/>
      <c r="BE97" s="70">
        <v>15</v>
      </c>
      <c r="BF97" s="70"/>
      <c r="BG97" s="70"/>
      <c r="BH97" s="70"/>
      <c r="BI97" s="70"/>
      <c r="BJ97" s="120">
        <f t="shared" si="5"/>
        <v>1.47221</v>
      </c>
      <c r="BK97" s="70"/>
      <c r="BL97" s="70"/>
      <c r="BM97" s="70"/>
      <c r="BN97" s="70"/>
      <c r="BO97" s="70"/>
      <c r="BP97" s="120">
        <f t="shared" si="14"/>
        <v>46.119062045493529</v>
      </c>
      <c r="BQ97" s="70"/>
      <c r="BR97" s="70"/>
      <c r="BS97" s="44"/>
      <c r="BT97" s="44"/>
      <c r="BU97" s="44"/>
      <c r="BV97" s="44"/>
      <c r="BW97" s="70">
        <v>15</v>
      </c>
      <c r="BX97" s="70"/>
      <c r="BY97" s="70"/>
      <c r="BZ97" s="70"/>
      <c r="CA97" s="70"/>
      <c r="CB97" s="120">
        <f t="shared" si="6"/>
        <v>1.38456</v>
      </c>
      <c r="CC97" s="70"/>
      <c r="CD97" s="70"/>
      <c r="CE97" s="70"/>
      <c r="CF97" s="70"/>
      <c r="CG97" s="70"/>
      <c r="CH97" s="120">
        <f t="shared" si="15"/>
        <v>42.845482848185327</v>
      </c>
      <c r="CI97" s="70"/>
      <c r="CJ97" s="70"/>
      <c r="CK97" s="44"/>
      <c r="CL97" s="44"/>
    </row>
    <row r="98" spans="1:90" ht="20.100000000000001" customHeight="1" x14ac:dyDescent="0.25">
      <c r="C98" s="58">
        <v>16</v>
      </c>
      <c r="D98" s="58"/>
      <c r="E98" s="58"/>
      <c r="F98" s="58"/>
      <c r="G98" s="58"/>
      <c r="H98" s="119">
        <f t="shared" si="2"/>
        <v>1.3194174757281554</v>
      </c>
      <c r="I98" s="58"/>
      <c r="J98" s="58"/>
      <c r="K98" s="58"/>
      <c r="L98" s="58"/>
      <c r="M98" s="58"/>
      <c r="N98" s="119">
        <f t="shared" si="7"/>
        <v>39.072847682119203</v>
      </c>
      <c r="O98" s="58"/>
      <c r="P98" s="58"/>
      <c r="S98" s="44"/>
      <c r="T98" s="44"/>
      <c r="U98" s="58">
        <v>16</v>
      </c>
      <c r="V98" s="58"/>
      <c r="W98" s="58"/>
      <c r="X98" s="58"/>
      <c r="Y98" s="58"/>
      <c r="Z98" s="119">
        <f t="shared" si="3"/>
        <v>1.1706521739130435</v>
      </c>
      <c r="AA98" s="58"/>
      <c r="AB98" s="58"/>
      <c r="AC98" s="58"/>
      <c r="AD98" s="58"/>
      <c r="AE98" s="58"/>
      <c r="AF98" s="119">
        <f t="shared" si="12"/>
        <v>31.897440396552113</v>
      </c>
      <c r="AG98" s="58"/>
      <c r="AH98" s="58"/>
      <c r="AI98" s="44"/>
      <c r="AJ98" s="44"/>
      <c r="AK98" s="44"/>
      <c r="AL98" s="44"/>
      <c r="AM98" s="58">
        <v>16</v>
      </c>
      <c r="AN98" s="58"/>
      <c r="AO98" s="58"/>
      <c r="AP98" s="58"/>
      <c r="AQ98" s="58"/>
      <c r="AR98" s="119">
        <f t="shared" si="4"/>
        <v>1.0805400000000001</v>
      </c>
      <c r="AS98" s="58"/>
      <c r="AT98" s="58"/>
      <c r="AU98" s="58"/>
      <c r="AV98" s="58"/>
      <c r="AW98" s="58"/>
      <c r="AX98" s="119">
        <f t="shared" si="13"/>
        <v>27.403785355049244</v>
      </c>
      <c r="AY98" s="58"/>
      <c r="AZ98" s="58"/>
      <c r="BA98" s="44"/>
      <c r="BB98" s="44"/>
      <c r="BC98" s="44"/>
      <c r="BD98" s="44"/>
      <c r="BE98" s="58">
        <v>16</v>
      </c>
      <c r="BF98" s="58"/>
      <c r="BG98" s="58"/>
      <c r="BH98" s="58"/>
      <c r="BI98" s="58"/>
      <c r="BJ98" s="119">
        <f t="shared" si="5"/>
        <v>1.4398</v>
      </c>
      <c r="BK98" s="58"/>
      <c r="BL98" s="58"/>
      <c r="BM98" s="58"/>
      <c r="BN98" s="58"/>
      <c r="BO98" s="58"/>
      <c r="BP98" s="119">
        <f t="shared" si="14"/>
        <v>44.906198315040989</v>
      </c>
      <c r="BQ98" s="58"/>
      <c r="BR98" s="58"/>
      <c r="BS98" s="44"/>
      <c r="BT98" s="44"/>
      <c r="BU98" s="44"/>
      <c r="BV98" s="44"/>
      <c r="BW98" s="58">
        <v>16</v>
      </c>
      <c r="BX98" s="58"/>
      <c r="BY98" s="58"/>
      <c r="BZ98" s="58"/>
      <c r="CA98" s="58"/>
      <c r="CB98" s="119">
        <f t="shared" si="6"/>
        <v>1.3597300000000001</v>
      </c>
      <c r="CC98" s="58"/>
      <c r="CD98" s="58"/>
      <c r="CE98" s="58"/>
      <c r="CF98" s="58"/>
      <c r="CG98" s="58"/>
      <c r="CH98" s="119">
        <f t="shared" si="15"/>
        <v>41.801785451731945</v>
      </c>
      <c r="CI98" s="58"/>
      <c r="CJ98" s="58"/>
      <c r="CK98" s="44"/>
      <c r="CL98" s="44"/>
    </row>
    <row r="99" spans="1:90" ht="20.100000000000001" customHeight="1" x14ac:dyDescent="0.25"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</row>
    <row r="100" spans="1:90" ht="20.100000000000001" customHeight="1" x14ac:dyDescent="0.25">
      <c r="A100" s="12">
        <v>2</v>
      </c>
      <c r="B100" s="114" t="s">
        <v>60</v>
      </c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43">
        <v>2</v>
      </c>
      <c r="T100" s="114" t="s">
        <v>60</v>
      </c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43">
        <v>2</v>
      </c>
      <c r="AL100" s="114" t="s">
        <v>60</v>
      </c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43">
        <v>2</v>
      </c>
      <c r="BD100" s="114" t="s">
        <v>60</v>
      </c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43">
        <v>2</v>
      </c>
      <c r="BV100" s="114" t="s">
        <v>60</v>
      </c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</row>
    <row r="101" spans="1:90" ht="20.100000000000001" customHeight="1" x14ac:dyDescent="0.25">
      <c r="B101" s="114" t="s">
        <v>188</v>
      </c>
      <c r="C101" s="114"/>
      <c r="D101" s="114"/>
      <c r="E101" s="114"/>
      <c r="F101" s="114"/>
      <c r="G101" s="114"/>
      <c r="H101" s="114"/>
      <c r="I101" s="114"/>
      <c r="J101" s="10" t="s">
        <v>19</v>
      </c>
      <c r="K101" s="90">
        <f>H98</f>
        <v>1.3194174757281554</v>
      </c>
      <c r="L101" s="46"/>
      <c r="M101" s="46"/>
      <c r="S101" s="44"/>
      <c r="T101" s="114" t="s">
        <v>188</v>
      </c>
      <c r="U101" s="114"/>
      <c r="V101" s="114"/>
      <c r="W101" s="114"/>
      <c r="X101" s="114"/>
      <c r="Y101" s="114"/>
      <c r="Z101" s="114"/>
      <c r="AA101" s="114"/>
      <c r="AB101" s="40" t="s">
        <v>19</v>
      </c>
      <c r="AC101" s="90">
        <f>Z98</f>
        <v>1.1706521739130435</v>
      </c>
      <c r="AD101" s="46"/>
      <c r="AE101" s="46"/>
      <c r="AF101" s="44"/>
      <c r="AG101" s="44"/>
      <c r="AH101" s="44"/>
      <c r="AI101" s="44"/>
      <c r="AJ101" s="44"/>
      <c r="AK101" s="44"/>
      <c r="AL101" s="114" t="s">
        <v>188</v>
      </c>
      <c r="AM101" s="114"/>
      <c r="AN101" s="114"/>
      <c r="AO101" s="114"/>
      <c r="AP101" s="114"/>
      <c r="AQ101" s="114"/>
      <c r="AR101" s="114"/>
      <c r="AS101" s="114"/>
      <c r="AT101" s="40" t="s">
        <v>19</v>
      </c>
      <c r="AU101" s="90">
        <f>AR98</f>
        <v>1.0805400000000001</v>
      </c>
      <c r="AV101" s="46"/>
      <c r="AW101" s="46"/>
      <c r="AX101" s="44"/>
      <c r="AY101" s="44"/>
      <c r="AZ101" s="44"/>
      <c r="BA101" s="44"/>
      <c r="BB101" s="44"/>
      <c r="BC101" s="44"/>
      <c r="BD101" s="114" t="s">
        <v>188</v>
      </c>
      <c r="BE101" s="114"/>
      <c r="BF101" s="114"/>
      <c r="BG101" s="114"/>
      <c r="BH101" s="114"/>
      <c r="BI101" s="114"/>
      <c r="BJ101" s="114"/>
      <c r="BK101" s="114"/>
      <c r="BL101" s="40" t="s">
        <v>19</v>
      </c>
      <c r="BM101" s="90">
        <f>BJ98</f>
        <v>1.4398</v>
      </c>
      <c r="BN101" s="46"/>
      <c r="BO101" s="46"/>
      <c r="BP101" s="44"/>
      <c r="BQ101" s="44"/>
      <c r="BR101" s="44"/>
      <c r="BS101" s="44"/>
      <c r="BT101" s="44"/>
      <c r="BU101" s="44"/>
      <c r="BV101" s="114" t="s">
        <v>188</v>
      </c>
      <c r="BW101" s="114"/>
      <c r="BX101" s="114"/>
      <c r="BY101" s="114"/>
      <c r="BZ101" s="114"/>
      <c r="CA101" s="114"/>
      <c r="CB101" s="114"/>
      <c r="CC101" s="114"/>
      <c r="CD101" s="40" t="s">
        <v>19</v>
      </c>
      <c r="CE101" s="90">
        <f>CB98</f>
        <v>1.3597300000000001</v>
      </c>
      <c r="CF101" s="46"/>
      <c r="CG101" s="46"/>
      <c r="CH101" s="44"/>
      <c r="CI101" s="44"/>
      <c r="CJ101" s="44"/>
      <c r="CK101" s="44"/>
      <c r="CL101" s="44"/>
    </row>
    <row r="102" spans="1:90" ht="20.100000000000001" customHeight="1" x14ac:dyDescent="0.25">
      <c r="B102" s="114" t="s">
        <v>62</v>
      </c>
      <c r="C102" s="114"/>
      <c r="D102" s="114"/>
      <c r="E102" s="114"/>
      <c r="F102" s="114"/>
      <c r="G102" s="114"/>
      <c r="H102" s="114"/>
      <c r="I102" s="114"/>
      <c r="J102" s="10" t="s">
        <v>19</v>
      </c>
      <c r="K102" s="48">
        <f>N98</f>
        <v>39.072847682119203</v>
      </c>
      <c r="L102" s="46"/>
      <c r="M102" s="46"/>
      <c r="S102" s="44"/>
      <c r="T102" s="114" t="s">
        <v>62</v>
      </c>
      <c r="U102" s="114"/>
      <c r="V102" s="114"/>
      <c r="W102" s="114"/>
      <c r="X102" s="114"/>
      <c r="Y102" s="114"/>
      <c r="Z102" s="114"/>
      <c r="AA102" s="114"/>
      <c r="AB102" s="40" t="s">
        <v>19</v>
      </c>
      <c r="AC102" s="48">
        <f>AF98</f>
        <v>31.897440396552113</v>
      </c>
      <c r="AD102" s="46"/>
      <c r="AE102" s="46"/>
      <c r="AF102" s="44"/>
      <c r="AG102" s="44"/>
      <c r="AH102" s="44"/>
      <c r="AI102" s="44"/>
      <c r="AJ102" s="44"/>
      <c r="AK102" s="44"/>
      <c r="AL102" s="114" t="s">
        <v>62</v>
      </c>
      <c r="AM102" s="114"/>
      <c r="AN102" s="114"/>
      <c r="AO102" s="114"/>
      <c r="AP102" s="114"/>
      <c r="AQ102" s="114"/>
      <c r="AR102" s="114"/>
      <c r="AS102" s="114"/>
      <c r="AT102" s="40" t="s">
        <v>19</v>
      </c>
      <c r="AU102" s="48">
        <f>AX98</f>
        <v>27.403785355049244</v>
      </c>
      <c r="AV102" s="46"/>
      <c r="AW102" s="46"/>
      <c r="AX102" s="44"/>
      <c r="AY102" s="44"/>
      <c r="AZ102" s="44"/>
      <c r="BA102" s="44"/>
      <c r="BB102" s="44"/>
      <c r="BC102" s="44"/>
      <c r="BD102" s="114" t="s">
        <v>62</v>
      </c>
      <c r="BE102" s="114"/>
      <c r="BF102" s="114"/>
      <c r="BG102" s="114"/>
      <c r="BH102" s="114"/>
      <c r="BI102" s="114"/>
      <c r="BJ102" s="114"/>
      <c r="BK102" s="114"/>
      <c r="BL102" s="40" t="s">
        <v>19</v>
      </c>
      <c r="BM102" s="48">
        <f>BP98</f>
        <v>44.906198315040989</v>
      </c>
      <c r="BN102" s="46"/>
      <c r="BO102" s="46"/>
      <c r="BP102" s="44"/>
      <c r="BQ102" s="44"/>
      <c r="BR102" s="44"/>
      <c r="BS102" s="44"/>
      <c r="BT102" s="44"/>
      <c r="BU102" s="44"/>
      <c r="BV102" s="114" t="s">
        <v>62</v>
      </c>
      <c r="BW102" s="114"/>
      <c r="BX102" s="114"/>
      <c r="BY102" s="114"/>
      <c r="BZ102" s="114"/>
      <c r="CA102" s="114"/>
      <c r="CB102" s="114"/>
      <c r="CC102" s="114"/>
      <c r="CD102" s="40" t="s">
        <v>19</v>
      </c>
      <c r="CE102" s="48">
        <f>CH98</f>
        <v>41.801785451731945</v>
      </c>
      <c r="CF102" s="46"/>
      <c r="CG102" s="46"/>
      <c r="CH102" s="44"/>
      <c r="CI102" s="44"/>
      <c r="CJ102" s="44"/>
      <c r="CK102" s="44"/>
      <c r="CL102" s="44"/>
    </row>
    <row r="103" spans="1:90" ht="20.100000000000001" customHeight="1" x14ac:dyDescent="0.25">
      <c r="B103" s="114" t="s">
        <v>189</v>
      </c>
      <c r="C103" s="114"/>
      <c r="D103" s="114"/>
      <c r="E103" s="114"/>
      <c r="F103" s="114"/>
      <c r="G103" s="114"/>
      <c r="H103" s="114"/>
      <c r="I103" s="114"/>
      <c r="J103" s="10" t="s">
        <v>19</v>
      </c>
      <c r="K103" s="48">
        <f>K102</f>
        <v>39.072847682119203</v>
      </c>
      <c r="L103" s="46"/>
      <c r="M103" s="46"/>
      <c r="N103" s="10" t="s">
        <v>28</v>
      </c>
      <c r="O103" s="90">
        <f>K101</f>
        <v>1.3194174757281554</v>
      </c>
      <c r="P103" s="46"/>
      <c r="Q103" s="46"/>
      <c r="S103" s="44"/>
      <c r="T103" s="114" t="s">
        <v>189</v>
      </c>
      <c r="U103" s="114"/>
      <c r="V103" s="114"/>
      <c r="W103" s="114"/>
      <c r="X103" s="114"/>
      <c r="Y103" s="114"/>
      <c r="Z103" s="114"/>
      <c r="AA103" s="114"/>
      <c r="AB103" s="40" t="s">
        <v>19</v>
      </c>
      <c r="AC103" s="48">
        <f>AC102</f>
        <v>31.897440396552113</v>
      </c>
      <c r="AD103" s="46"/>
      <c r="AE103" s="46"/>
      <c r="AF103" s="40" t="s">
        <v>28</v>
      </c>
      <c r="AG103" s="90">
        <f>AC101</f>
        <v>1.1706521739130435</v>
      </c>
      <c r="AH103" s="46"/>
      <c r="AI103" s="46"/>
      <c r="AJ103" s="44"/>
      <c r="AK103" s="44"/>
      <c r="AL103" s="114" t="s">
        <v>189</v>
      </c>
      <c r="AM103" s="114"/>
      <c r="AN103" s="114"/>
      <c r="AO103" s="114"/>
      <c r="AP103" s="114"/>
      <c r="AQ103" s="114"/>
      <c r="AR103" s="114"/>
      <c r="AS103" s="114"/>
      <c r="AT103" s="40" t="s">
        <v>19</v>
      </c>
      <c r="AU103" s="48">
        <f>AU102</f>
        <v>27.403785355049244</v>
      </c>
      <c r="AV103" s="46"/>
      <c r="AW103" s="46"/>
      <c r="AX103" s="40" t="s">
        <v>28</v>
      </c>
      <c r="AY103" s="90">
        <f>AU101</f>
        <v>1.0805400000000001</v>
      </c>
      <c r="AZ103" s="46"/>
      <c r="BA103" s="46"/>
      <c r="BB103" s="44"/>
      <c r="BC103" s="44"/>
      <c r="BD103" s="114" t="s">
        <v>189</v>
      </c>
      <c r="BE103" s="114"/>
      <c r="BF103" s="114"/>
      <c r="BG103" s="114"/>
      <c r="BH103" s="114"/>
      <c r="BI103" s="114"/>
      <c r="BJ103" s="114"/>
      <c r="BK103" s="114"/>
      <c r="BL103" s="40" t="s">
        <v>19</v>
      </c>
      <c r="BM103" s="48">
        <f>BM102</f>
        <v>44.906198315040989</v>
      </c>
      <c r="BN103" s="46"/>
      <c r="BO103" s="46"/>
      <c r="BP103" s="40" t="s">
        <v>28</v>
      </c>
      <c r="BQ103" s="90">
        <f>BM101</f>
        <v>1.4398</v>
      </c>
      <c r="BR103" s="46"/>
      <c r="BS103" s="46"/>
      <c r="BT103" s="44"/>
      <c r="BU103" s="44"/>
      <c r="BV103" s="114" t="s">
        <v>189</v>
      </c>
      <c r="BW103" s="114"/>
      <c r="BX103" s="114"/>
      <c r="BY103" s="114"/>
      <c r="BZ103" s="114"/>
      <c r="CA103" s="114"/>
      <c r="CB103" s="114"/>
      <c r="CC103" s="114"/>
      <c r="CD103" s="40" t="s">
        <v>19</v>
      </c>
      <c r="CE103" s="48">
        <f>CE102</f>
        <v>41.801785451731945</v>
      </c>
      <c r="CF103" s="46"/>
      <c r="CG103" s="46"/>
      <c r="CH103" s="40" t="s">
        <v>28</v>
      </c>
      <c r="CI103" s="90">
        <f>CE101</f>
        <v>1.3597300000000001</v>
      </c>
      <c r="CJ103" s="46"/>
      <c r="CK103" s="46"/>
      <c r="CL103" s="44"/>
    </row>
    <row r="104" spans="1:90" ht="20.100000000000001" customHeight="1" x14ac:dyDescent="0.25">
      <c r="J104" s="10" t="s">
        <v>19</v>
      </c>
      <c r="K104" s="90">
        <f>K103/100*O103</f>
        <v>0.51553398058252431</v>
      </c>
      <c r="L104" s="46"/>
      <c r="M104" s="46"/>
      <c r="S104" s="44"/>
      <c r="T104" s="44"/>
      <c r="U104" s="44"/>
      <c r="V104" s="44"/>
      <c r="W104" s="44"/>
      <c r="X104" s="44"/>
      <c r="Y104" s="44"/>
      <c r="Z104" s="44"/>
      <c r="AA104" s="44"/>
      <c r="AB104" s="40" t="s">
        <v>19</v>
      </c>
      <c r="AC104" s="90">
        <f>AC103/100*AG103</f>
        <v>0.37340807942485466</v>
      </c>
      <c r="AD104" s="46"/>
      <c r="AE104" s="46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0" t="s">
        <v>19</v>
      </c>
      <c r="AU104" s="90">
        <f>AU103/100*AY103</f>
        <v>0.29610886227544908</v>
      </c>
      <c r="AV104" s="46"/>
      <c r="AW104" s="46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0" t="s">
        <v>19</v>
      </c>
      <c r="BM104" s="90">
        <f>BM103/100*BQ103</f>
        <v>0.64655944333996018</v>
      </c>
      <c r="BN104" s="46"/>
      <c r="BO104" s="46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0" t="s">
        <v>19</v>
      </c>
      <c r="CE104" s="90">
        <f>CE103/100*CI103</f>
        <v>0.56839141732283482</v>
      </c>
      <c r="CF104" s="46"/>
      <c r="CG104" s="46"/>
      <c r="CH104" s="44"/>
      <c r="CI104" s="44"/>
      <c r="CJ104" s="44"/>
      <c r="CK104" s="44"/>
      <c r="CL104" s="44"/>
    </row>
    <row r="105" spans="1:90" ht="20.100000000000001" customHeight="1" x14ac:dyDescent="0.25"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</row>
    <row r="106" spans="1:90" ht="20.100000000000001" customHeight="1" x14ac:dyDescent="0.25">
      <c r="A106" s="12">
        <v>3</v>
      </c>
      <c r="B106" s="114" t="s">
        <v>64</v>
      </c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43">
        <v>3</v>
      </c>
      <c r="T106" s="114" t="s">
        <v>64</v>
      </c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43">
        <v>3</v>
      </c>
      <c r="AL106" s="114" t="s">
        <v>64</v>
      </c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43">
        <v>3</v>
      </c>
      <c r="BD106" s="114" t="s">
        <v>64</v>
      </c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43">
        <v>3</v>
      </c>
      <c r="BV106" s="114" t="s">
        <v>64</v>
      </c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</row>
    <row r="107" spans="1:90" ht="20.100000000000001" customHeight="1" x14ac:dyDescent="0.25">
      <c r="B107" s="114" t="s">
        <v>224</v>
      </c>
      <c r="C107" s="114"/>
      <c r="D107" s="114"/>
      <c r="E107" s="114"/>
      <c r="F107" s="114"/>
      <c r="G107" s="114"/>
      <c r="H107" s="114"/>
      <c r="I107" s="114"/>
      <c r="J107" s="10" t="s">
        <v>19</v>
      </c>
      <c r="K107" s="46" t="s">
        <v>190</v>
      </c>
      <c r="L107" s="46"/>
      <c r="M107" s="46"/>
      <c r="S107" s="44"/>
      <c r="T107" s="114" t="s">
        <v>224</v>
      </c>
      <c r="U107" s="114"/>
      <c r="V107" s="114"/>
      <c r="W107" s="114"/>
      <c r="X107" s="114"/>
      <c r="Y107" s="114"/>
      <c r="Z107" s="114"/>
      <c r="AA107" s="114"/>
      <c r="AB107" s="40" t="s">
        <v>19</v>
      </c>
      <c r="AC107" s="46" t="s">
        <v>190</v>
      </c>
      <c r="AD107" s="46"/>
      <c r="AE107" s="46"/>
      <c r="AF107" s="44"/>
      <c r="AG107" s="44"/>
      <c r="AH107" s="44"/>
      <c r="AI107" s="44"/>
      <c r="AJ107" s="44"/>
      <c r="AK107" s="44"/>
      <c r="AL107" s="114" t="s">
        <v>224</v>
      </c>
      <c r="AM107" s="114"/>
      <c r="AN107" s="114"/>
      <c r="AO107" s="114"/>
      <c r="AP107" s="114"/>
      <c r="AQ107" s="114"/>
      <c r="AR107" s="114"/>
      <c r="AS107" s="114"/>
      <c r="AT107" s="40" t="s">
        <v>19</v>
      </c>
      <c r="AU107" s="46" t="s">
        <v>190</v>
      </c>
      <c r="AV107" s="46"/>
      <c r="AW107" s="46"/>
      <c r="AX107" s="44"/>
      <c r="AY107" s="44"/>
      <c r="AZ107" s="44"/>
      <c r="BA107" s="44"/>
      <c r="BB107" s="44"/>
      <c r="BC107" s="44"/>
      <c r="BD107" s="114" t="s">
        <v>224</v>
      </c>
      <c r="BE107" s="114"/>
      <c r="BF107" s="114"/>
      <c r="BG107" s="114"/>
      <c r="BH107" s="114"/>
      <c r="BI107" s="114"/>
      <c r="BJ107" s="114"/>
      <c r="BK107" s="114"/>
      <c r="BL107" s="40" t="s">
        <v>19</v>
      </c>
      <c r="BM107" s="46" t="s">
        <v>190</v>
      </c>
      <c r="BN107" s="46"/>
      <c r="BO107" s="46"/>
      <c r="BP107" s="44"/>
      <c r="BQ107" s="44"/>
      <c r="BR107" s="44"/>
      <c r="BS107" s="44"/>
      <c r="BT107" s="44"/>
      <c r="BU107" s="44"/>
      <c r="BV107" s="114" t="s">
        <v>224</v>
      </c>
      <c r="BW107" s="114"/>
      <c r="BX107" s="114"/>
      <c r="BY107" s="114"/>
      <c r="BZ107" s="114"/>
      <c r="CA107" s="114"/>
      <c r="CB107" s="114"/>
      <c r="CC107" s="114"/>
      <c r="CD107" s="40" t="s">
        <v>19</v>
      </c>
      <c r="CE107" s="46" t="s">
        <v>190</v>
      </c>
      <c r="CF107" s="46"/>
      <c r="CG107" s="46"/>
      <c r="CH107" s="44"/>
      <c r="CI107" s="44"/>
      <c r="CJ107" s="44"/>
      <c r="CK107" s="44"/>
      <c r="CL107" s="44"/>
    </row>
    <row r="108" spans="1:90" ht="20.100000000000001" customHeight="1" x14ac:dyDescent="0.25">
      <c r="J108" s="10" t="s">
        <v>19</v>
      </c>
      <c r="K108" s="90">
        <f>K65</f>
        <v>2.1961165048543689</v>
      </c>
      <c r="L108" s="46"/>
      <c r="M108" s="46"/>
      <c r="N108" s="10" t="s">
        <v>34</v>
      </c>
      <c r="O108" s="90">
        <f>K104</f>
        <v>0.51553398058252431</v>
      </c>
      <c r="P108" s="46"/>
      <c r="Q108" s="46"/>
      <c r="S108" s="44"/>
      <c r="T108" s="44"/>
      <c r="U108" s="44"/>
      <c r="V108" s="44"/>
      <c r="W108" s="44"/>
      <c r="X108" s="44"/>
      <c r="Y108" s="44"/>
      <c r="Z108" s="44"/>
      <c r="AA108" s="44"/>
      <c r="AB108" s="40" t="s">
        <v>19</v>
      </c>
      <c r="AC108" s="90">
        <f>AC65</f>
        <v>2.2027559055118111</v>
      </c>
      <c r="AD108" s="46"/>
      <c r="AE108" s="46"/>
      <c r="AF108" s="40" t="s">
        <v>34</v>
      </c>
      <c r="AG108" s="90">
        <f>AC104</f>
        <v>0.37340807942485466</v>
      </c>
      <c r="AH108" s="46"/>
      <c r="AI108" s="46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0" t="s">
        <v>19</v>
      </c>
      <c r="AU108" s="90">
        <f>AU65</f>
        <v>2.215568862275449</v>
      </c>
      <c r="AV108" s="46"/>
      <c r="AW108" s="46"/>
      <c r="AX108" s="40" t="s">
        <v>34</v>
      </c>
      <c r="AY108" s="90">
        <f>AU104</f>
        <v>0.29610886227544908</v>
      </c>
      <c r="AZ108" s="46"/>
      <c r="BA108" s="46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0" t="s">
        <v>19</v>
      </c>
      <c r="BM108" s="90">
        <f>BM65</f>
        <v>2.2067594433399602</v>
      </c>
      <c r="BN108" s="46"/>
      <c r="BO108" s="46"/>
      <c r="BP108" s="40" t="s">
        <v>34</v>
      </c>
      <c r="BQ108" s="90">
        <f>BM104</f>
        <v>0.64655944333996018</v>
      </c>
      <c r="BR108" s="46"/>
      <c r="BS108" s="46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0" t="s">
        <v>19</v>
      </c>
      <c r="CE108" s="90">
        <f>CE65</f>
        <v>2.2086614173228347</v>
      </c>
      <c r="CF108" s="46"/>
      <c r="CG108" s="46"/>
      <c r="CH108" s="40" t="s">
        <v>34</v>
      </c>
      <c r="CI108" s="90">
        <f>CE104</f>
        <v>0.56839141732283482</v>
      </c>
      <c r="CJ108" s="46"/>
      <c r="CK108" s="46"/>
      <c r="CL108" s="44"/>
    </row>
    <row r="109" spans="1:90" ht="20.100000000000001" customHeight="1" x14ac:dyDescent="0.25">
      <c r="J109" s="10" t="s">
        <v>19</v>
      </c>
      <c r="K109" s="90">
        <f>K108-O108</f>
        <v>1.6805825242718446</v>
      </c>
      <c r="L109" s="46"/>
      <c r="M109" s="46"/>
      <c r="S109" s="44"/>
      <c r="T109" s="44"/>
      <c r="U109" s="44"/>
      <c r="V109" s="44"/>
      <c r="W109" s="44"/>
      <c r="X109" s="44"/>
      <c r="Y109" s="44"/>
      <c r="Z109" s="44"/>
      <c r="AA109" s="44"/>
      <c r="AB109" s="40" t="s">
        <v>19</v>
      </c>
      <c r="AC109" s="90">
        <f>AC108-AG108</f>
        <v>1.8293478260869565</v>
      </c>
      <c r="AD109" s="46"/>
      <c r="AE109" s="46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0" t="s">
        <v>19</v>
      </c>
      <c r="AU109" s="90">
        <f>AU108-AY108</f>
        <v>1.9194599999999999</v>
      </c>
      <c r="AV109" s="46"/>
      <c r="AW109" s="46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0" t="s">
        <v>19</v>
      </c>
      <c r="BM109" s="90">
        <f>BM108-BQ108</f>
        <v>1.5602</v>
      </c>
      <c r="BN109" s="46"/>
      <c r="BO109" s="46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0" t="s">
        <v>19</v>
      </c>
      <c r="CE109" s="90">
        <f>CE108-CI108</f>
        <v>1.6402699999999999</v>
      </c>
      <c r="CF109" s="46"/>
      <c r="CG109" s="46"/>
      <c r="CH109" s="44"/>
      <c r="CI109" s="44"/>
      <c r="CJ109" s="44"/>
      <c r="CK109" s="44"/>
      <c r="CL109" s="44"/>
    </row>
    <row r="110" spans="1:90" ht="20.100000000000001" customHeight="1" x14ac:dyDescent="0.25"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</row>
    <row r="111" spans="1:90" ht="20.100000000000001" customHeight="1" x14ac:dyDescent="0.25">
      <c r="A111" s="12">
        <v>4</v>
      </c>
      <c r="B111" s="114" t="s">
        <v>66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43">
        <v>4</v>
      </c>
      <c r="T111" s="114" t="s">
        <v>66</v>
      </c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43">
        <v>4</v>
      </c>
      <c r="AL111" s="114" t="s">
        <v>66</v>
      </c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43">
        <v>4</v>
      </c>
      <c r="BD111" s="114" t="s">
        <v>66</v>
      </c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43">
        <v>4</v>
      </c>
      <c r="BV111" s="114" t="s">
        <v>66</v>
      </c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</row>
    <row r="112" spans="1:90" ht="20.100000000000001" customHeight="1" x14ac:dyDescent="0.25">
      <c r="B112" s="114" t="s">
        <v>67</v>
      </c>
      <c r="C112" s="114"/>
      <c r="D112" s="114"/>
      <c r="E112" s="114"/>
      <c r="F112" s="114"/>
      <c r="G112" s="10" t="s">
        <v>19</v>
      </c>
      <c r="H112" s="141">
        <v>7.5</v>
      </c>
      <c r="I112" s="141"/>
      <c r="J112" s="141"/>
      <c r="S112" s="44"/>
      <c r="T112" s="114" t="s">
        <v>67</v>
      </c>
      <c r="U112" s="114"/>
      <c r="V112" s="114"/>
      <c r="W112" s="114"/>
      <c r="X112" s="114"/>
      <c r="Y112" s="40" t="s">
        <v>19</v>
      </c>
      <c r="Z112" s="141">
        <v>7.5</v>
      </c>
      <c r="AA112" s="141"/>
      <c r="AB112" s="141"/>
      <c r="AC112" s="44"/>
      <c r="AD112" s="44"/>
      <c r="AE112" s="44"/>
      <c r="AF112" s="44"/>
      <c r="AG112" s="44"/>
      <c r="AH112" s="44"/>
      <c r="AI112" s="44"/>
      <c r="AJ112" s="44"/>
      <c r="AK112" s="44"/>
      <c r="AL112" s="114" t="s">
        <v>67</v>
      </c>
      <c r="AM112" s="114"/>
      <c r="AN112" s="114"/>
      <c r="AO112" s="114"/>
      <c r="AP112" s="114"/>
      <c r="AQ112" s="40" t="s">
        <v>19</v>
      </c>
      <c r="AR112" s="141">
        <v>7.5</v>
      </c>
      <c r="AS112" s="141"/>
      <c r="AT112" s="141"/>
      <c r="AU112" s="44"/>
      <c r="AV112" s="44"/>
      <c r="AW112" s="44"/>
      <c r="AX112" s="44"/>
      <c r="AY112" s="44"/>
      <c r="AZ112" s="44"/>
      <c r="BA112" s="44"/>
      <c r="BB112" s="44"/>
      <c r="BC112" s="44"/>
      <c r="BD112" s="114" t="s">
        <v>67</v>
      </c>
      <c r="BE112" s="114"/>
      <c r="BF112" s="114"/>
      <c r="BG112" s="114"/>
      <c r="BH112" s="114"/>
      <c r="BI112" s="40" t="s">
        <v>19</v>
      </c>
      <c r="BJ112" s="141">
        <v>7.5</v>
      </c>
      <c r="BK112" s="141"/>
      <c r="BL112" s="141"/>
      <c r="BM112" s="44"/>
      <c r="BN112" s="44"/>
      <c r="BO112" s="44"/>
      <c r="BP112" s="44"/>
      <c r="BQ112" s="44"/>
      <c r="BR112" s="44"/>
      <c r="BS112" s="44"/>
      <c r="BT112" s="44"/>
      <c r="BU112" s="44"/>
      <c r="BV112" s="114" t="s">
        <v>67</v>
      </c>
      <c r="BW112" s="114"/>
      <c r="BX112" s="114"/>
      <c r="BY112" s="114"/>
      <c r="BZ112" s="114"/>
      <c r="CA112" s="40" t="s">
        <v>19</v>
      </c>
      <c r="CB112" s="141">
        <v>7.5</v>
      </c>
      <c r="CC112" s="141"/>
      <c r="CD112" s="141"/>
      <c r="CE112" s="44"/>
      <c r="CF112" s="44"/>
      <c r="CG112" s="44"/>
      <c r="CH112" s="44"/>
      <c r="CI112" s="44"/>
      <c r="CJ112" s="44"/>
      <c r="CK112" s="44"/>
      <c r="CL112" s="44"/>
    </row>
    <row r="113" spans="2:90" ht="20.100000000000001" customHeight="1" x14ac:dyDescent="0.25">
      <c r="B113" s="114" t="s">
        <v>68</v>
      </c>
      <c r="C113" s="114"/>
      <c r="D113" s="114"/>
      <c r="E113" s="114"/>
      <c r="F113" s="114"/>
      <c r="G113" s="10" t="s">
        <v>19</v>
      </c>
      <c r="H113" s="113">
        <v>1.06</v>
      </c>
      <c r="I113" s="113"/>
      <c r="J113" s="113"/>
      <c r="S113" s="44"/>
      <c r="T113" s="114" t="s">
        <v>68</v>
      </c>
      <c r="U113" s="114"/>
      <c r="V113" s="114"/>
      <c r="W113" s="114"/>
      <c r="X113" s="114"/>
      <c r="Y113" s="40" t="s">
        <v>19</v>
      </c>
      <c r="Z113" s="113">
        <v>1.06</v>
      </c>
      <c r="AA113" s="113"/>
      <c r="AB113" s="113"/>
      <c r="AC113" s="44"/>
      <c r="AD113" s="44"/>
      <c r="AE113" s="44"/>
      <c r="AF113" s="44"/>
      <c r="AG113" s="44"/>
      <c r="AH113" s="44"/>
      <c r="AI113" s="44"/>
      <c r="AJ113" s="44"/>
      <c r="AK113" s="44"/>
      <c r="AL113" s="114" t="s">
        <v>68</v>
      </c>
      <c r="AM113" s="114"/>
      <c r="AN113" s="114"/>
      <c r="AO113" s="114"/>
      <c r="AP113" s="114"/>
      <c r="AQ113" s="40" t="s">
        <v>19</v>
      </c>
      <c r="AR113" s="113">
        <v>1.06</v>
      </c>
      <c r="AS113" s="113"/>
      <c r="AT113" s="113"/>
      <c r="AU113" s="44"/>
      <c r="AV113" s="44"/>
      <c r="AW113" s="44"/>
      <c r="AX113" s="44"/>
      <c r="AY113" s="44"/>
      <c r="AZ113" s="44"/>
      <c r="BA113" s="44"/>
      <c r="BB113" s="44"/>
      <c r="BC113" s="44"/>
      <c r="BD113" s="114" t="s">
        <v>68</v>
      </c>
      <c r="BE113" s="114"/>
      <c r="BF113" s="114"/>
      <c r="BG113" s="114"/>
      <c r="BH113" s="114"/>
      <c r="BI113" s="40" t="s">
        <v>19</v>
      </c>
      <c r="BJ113" s="113">
        <v>1.06</v>
      </c>
      <c r="BK113" s="113"/>
      <c r="BL113" s="113"/>
      <c r="BM113" s="44"/>
      <c r="BN113" s="44"/>
      <c r="BO113" s="44"/>
      <c r="BP113" s="44"/>
      <c r="BQ113" s="44"/>
      <c r="BR113" s="44"/>
      <c r="BS113" s="44"/>
      <c r="BT113" s="44"/>
      <c r="BU113" s="44"/>
      <c r="BV113" s="114" t="s">
        <v>68</v>
      </c>
      <c r="BW113" s="114"/>
      <c r="BX113" s="114"/>
      <c r="BY113" s="114"/>
      <c r="BZ113" s="114"/>
      <c r="CA113" s="40" t="s">
        <v>19</v>
      </c>
      <c r="CB113" s="113">
        <v>1.06</v>
      </c>
      <c r="CC113" s="113"/>
      <c r="CD113" s="113"/>
      <c r="CE113" s="44"/>
      <c r="CF113" s="44"/>
      <c r="CG113" s="44"/>
      <c r="CH113" s="44"/>
      <c r="CI113" s="44"/>
      <c r="CJ113" s="44"/>
      <c r="CK113" s="44"/>
      <c r="CL113" s="44"/>
    </row>
    <row r="114" spans="2:90" ht="20.100000000000001" customHeight="1" x14ac:dyDescent="0.25">
      <c r="B114" s="114" t="s">
        <v>69</v>
      </c>
      <c r="C114" s="114"/>
      <c r="D114" s="114"/>
      <c r="E114" s="114"/>
      <c r="F114" s="114"/>
      <c r="G114" s="10" t="s">
        <v>19</v>
      </c>
      <c r="H114" s="111">
        <v>16</v>
      </c>
      <c r="I114" s="111"/>
      <c r="J114" s="111"/>
      <c r="S114" s="44"/>
      <c r="T114" s="114" t="s">
        <v>69</v>
      </c>
      <c r="U114" s="114"/>
      <c r="V114" s="114"/>
      <c r="W114" s="114"/>
      <c r="X114" s="114"/>
      <c r="Y114" s="40" t="s">
        <v>19</v>
      </c>
      <c r="Z114" s="111">
        <v>16</v>
      </c>
      <c r="AA114" s="111"/>
      <c r="AB114" s="111"/>
      <c r="AC114" s="44"/>
      <c r="AD114" s="44"/>
      <c r="AE114" s="44"/>
      <c r="AF114" s="44"/>
      <c r="AG114" s="44"/>
      <c r="AH114" s="44"/>
      <c r="AI114" s="44"/>
      <c r="AJ114" s="44"/>
      <c r="AK114" s="44"/>
      <c r="AL114" s="114" t="s">
        <v>69</v>
      </c>
      <c r="AM114" s="114"/>
      <c r="AN114" s="114"/>
      <c r="AO114" s="114"/>
      <c r="AP114" s="114"/>
      <c r="AQ114" s="40" t="s">
        <v>19</v>
      </c>
      <c r="AR114" s="111">
        <v>16</v>
      </c>
      <c r="AS114" s="111"/>
      <c r="AT114" s="111"/>
      <c r="AU114" s="44"/>
      <c r="AV114" s="44"/>
      <c r="AW114" s="44"/>
      <c r="AX114" s="44"/>
      <c r="AY114" s="44"/>
      <c r="AZ114" s="44"/>
      <c r="BA114" s="44"/>
      <c r="BB114" s="44"/>
      <c r="BC114" s="44"/>
      <c r="BD114" s="114" t="s">
        <v>69</v>
      </c>
      <c r="BE114" s="114"/>
      <c r="BF114" s="114"/>
      <c r="BG114" s="114"/>
      <c r="BH114" s="114"/>
      <c r="BI114" s="40" t="s">
        <v>19</v>
      </c>
      <c r="BJ114" s="111">
        <v>16</v>
      </c>
      <c r="BK114" s="111"/>
      <c r="BL114" s="111"/>
      <c r="BM114" s="44"/>
      <c r="BN114" s="44"/>
      <c r="BO114" s="44"/>
      <c r="BP114" s="44"/>
      <c r="BQ114" s="44"/>
      <c r="BR114" s="44"/>
      <c r="BS114" s="44"/>
      <c r="BT114" s="44"/>
      <c r="BU114" s="44"/>
      <c r="BV114" s="114" t="s">
        <v>69</v>
      </c>
      <c r="BW114" s="114"/>
      <c r="BX114" s="114"/>
      <c r="BY114" s="114"/>
      <c r="BZ114" s="114"/>
      <c r="CA114" s="40" t="s">
        <v>19</v>
      </c>
      <c r="CB114" s="111">
        <v>16</v>
      </c>
      <c r="CC114" s="111"/>
      <c r="CD114" s="111"/>
      <c r="CE114" s="44"/>
      <c r="CF114" s="44"/>
      <c r="CG114" s="44"/>
      <c r="CH114" s="44"/>
      <c r="CI114" s="44"/>
      <c r="CJ114" s="44"/>
      <c r="CK114" s="44"/>
      <c r="CL114" s="44"/>
    </row>
    <row r="115" spans="2:90" ht="20.100000000000001" customHeight="1" x14ac:dyDescent="0.25">
      <c r="B115" s="114" t="s">
        <v>70</v>
      </c>
      <c r="C115" s="114"/>
      <c r="D115" s="114"/>
      <c r="E115" s="114"/>
      <c r="F115" s="114"/>
      <c r="G115" s="10" t="s">
        <v>19</v>
      </c>
      <c r="H115" s="94">
        <v>2</v>
      </c>
      <c r="I115" s="94"/>
      <c r="J115" s="94"/>
      <c r="K115" s="10" t="s">
        <v>19</v>
      </c>
      <c r="L115" s="95">
        <f>H115*2.54</f>
        <v>5.08</v>
      </c>
      <c r="M115" s="95"/>
      <c r="N115" s="95"/>
      <c r="O115" s="95"/>
      <c r="S115" s="44"/>
      <c r="T115" s="114" t="s">
        <v>70</v>
      </c>
      <c r="U115" s="114"/>
      <c r="V115" s="114"/>
      <c r="W115" s="114"/>
      <c r="X115" s="114"/>
      <c r="Y115" s="40" t="s">
        <v>19</v>
      </c>
      <c r="Z115" s="94">
        <v>2</v>
      </c>
      <c r="AA115" s="94"/>
      <c r="AB115" s="94"/>
      <c r="AC115" s="40" t="s">
        <v>19</v>
      </c>
      <c r="AD115" s="95">
        <f>Z115*2.54</f>
        <v>5.08</v>
      </c>
      <c r="AE115" s="95"/>
      <c r="AF115" s="95"/>
      <c r="AG115" s="95"/>
      <c r="AH115" s="44"/>
      <c r="AI115" s="44"/>
      <c r="AJ115" s="44"/>
      <c r="AK115" s="44"/>
      <c r="AL115" s="114" t="s">
        <v>70</v>
      </c>
      <c r="AM115" s="114"/>
      <c r="AN115" s="114"/>
      <c r="AO115" s="114"/>
      <c r="AP115" s="114"/>
      <c r="AQ115" s="40" t="s">
        <v>19</v>
      </c>
      <c r="AR115" s="94">
        <v>2</v>
      </c>
      <c r="AS115" s="94"/>
      <c r="AT115" s="94"/>
      <c r="AU115" s="40" t="s">
        <v>19</v>
      </c>
      <c r="AV115" s="95">
        <f>AR115*2.54</f>
        <v>5.08</v>
      </c>
      <c r="AW115" s="95"/>
      <c r="AX115" s="95"/>
      <c r="AY115" s="95"/>
      <c r="AZ115" s="44"/>
      <c r="BA115" s="44"/>
      <c r="BB115" s="44"/>
      <c r="BC115" s="44"/>
      <c r="BD115" s="114" t="s">
        <v>70</v>
      </c>
      <c r="BE115" s="114"/>
      <c r="BF115" s="114"/>
      <c r="BG115" s="114"/>
      <c r="BH115" s="114"/>
      <c r="BI115" s="40" t="s">
        <v>19</v>
      </c>
      <c r="BJ115" s="94">
        <v>2</v>
      </c>
      <c r="BK115" s="94"/>
      <c r="BL115" s="94"/>
      <c r="BM115" s="40" t="s">
        <v>19</v>
      </c>
      <c r="BN115" s="95">
        <f>BJ115*2.54</f>
        <v>5.08</v>
      </c>
      <c r="BO115" s="95"/>
      <c r="BP115" s="95"/>
      <c r="BQ115" s="95"/>
      <c r="BR115" s="44"/>
      <c r="BS115" s="44"/>
      <c r="BT115" s="44"/>
      <c r="BU115" s="44"/>
      <c r="BV115" s="114" t="s">
        <v>70</v>
      </c>
      <c r="BW115" s="114"/>
      <c r="BX115" s="114"/>
      <c r="BY115" s="114"/>
      <c r="BZ115" s="114"/>
      <c r="CA115" s="40" t="s">
        <v>19</v>
      </c>
      <c r="CB115" s="94">
        <v>2</v>
      </c>
      <c r="CC115" s="94"/>
      <c r="CD115" s="94"/>
      <c r="CE115" s="40" t="s">
        <v>19</v>
      </c>
      <c r="CF115" s="95">
        <f>CB115*2.54</f>
        <v>5.08</v>
      </c>
      <c r="CG115" s="95"/>
      <c r="CH115" s="95"/>
      <c r="CI115" s="95"/>
      <c r="CJ115" s="44"/>
      <c r="CK115" s="44"/>
      <c r="CL115" s="44"/>
    </row>
    <row r="116" spans="2:90" ht="20.100000000000001" customHeight="1" x14ac:dyDescent="0.25">
      <c r="B116" s="114" t="s">
        <v>71</v>
      </c>
      <c r="C116" s="114"/>
      <c r="D116" s="114"/>
      <c r="E116" s="114"/>
      <c r="F116" s="114"/>
      <c r="G116" s="10" t="s">
        <v>19</v>
      </c>
      <c r="H116" s="95">
        <f>L115/2</f>
        <v>2.54</v>
      </c>
      <c r="I116" s="95"/>
      <c r="J116" s="95"/>
      <c r="K116" s="10" t="s">
        <v>19</v>
      </c>
      <c r="L116" s="96">
        <f>H116/100</f>
        <v>2.5399999999999999E-2</v>
      </c>
      <c r="M116" s="96"/>
      <c r="N116" s="96"/>
      <c r="O116" s="96"/>
      <c r="S116" s="44"/>
      <c r="T116" s="114" t="s">
        <v>71</v>
      </c>
      <c r="U116" s="114"/>
      <c r="V116" s="114"/>
      <c r="W116" s="114"/>
      <c r="X116" s="114"/>
      <c r="Y116" s="40" t="s">
        <v>19</v>
      </c>
      <c r="Z116" s="95">
        <f>AD115/2</f>
        <v>2.54</v>
      </c>
      <c r="AA116" s="95"/>
      <c r="AB116" s="95"/>
      <c r="AC116" s="40" t="s">
        <v>19</v>
      </c>
      <c r="AD116" s="96">
        <f>Z116/100</f>
        <v>2.5399999999999999E-2</v>
      </c>
      <c r="AE116" s="96"/>
      <c r="AF116" s="96"/>
      <c r="AG116" s="96"/>
      <c r="AH116" s="44"/>
      <c r="AI116" s="44"/>
      <c r="AJ116" s="44"/>
      <c r="AK116" s="44"/>
      <c r="AL116" s="114" t="s">
        <v>71</v>
      </c>
      <c r="AM116" s="114"/>
      <c r="AN116" s="114"/>
      <c r="AO116" s="114"/>
      <c r="AP116" s="114"/>
      <c r="AQ116" s="40" t="s">
        <v>19</v>
      </c>
      <c r="AR116" s="95">
        <f>AV115/2</f>
        <v>2.54</v>
      </c>
      <c r="AS116" s="95"/>
      <c r="AT116" s="95"/>
      <c r="AU116" s="40" t="s">
        <v>19</v>
      </c>
      <c r="AV116" s="96">
        <f>AR116/100</f>
        <v>2.5399999999999999E-2</v>
      </c>
      <c r="AW116" s="96"/>
      <c r="AX116" s="96"/>
      <c r="AY116" s="96"/>
      <c r="AZ116" s="44"/>
      <c r="BA116" s="44"/>
      <c r="BB116" s="44"/>
      <c r="BC116" s="44"/>
      <c r="BD116" s="114" t="s">
        <v>71</v>
      </c>
      <c r="BE116" s="114"/>
      <c r="BF116" s="114"/>
      <c r="BG116" s="114"/>
      <c r="BH116" s="114"/>
      <c r="BI116" s="40" t="s">
        <v>19</v>
      </c>
      <c r="BJ116" s="95">
        <f>BN115/2</f>
        <v>2.54</v>
      </c>
      <c r="BK116" s="95"/>
      <c r="BL116" s="95"/>
      <c r="BM116" s="40" t="s">
        <v>19</v>
      </c>
      <c r="BN116" s="96">
        <f>BJ116/100</f>
        <v>2.5399999999999999E-2</v>
      </c>
      <c r="BO116" s="96"/>
      <c r="BP116" s="96"/>
      <c r="BQ116" s="96"/>
      <c r="BR116" s="44"/>
      <c r="BS116" s="44"/>
      <c r="BT116" s="44"/>
      <c r="BU116" s="44"/>
      <c r="BV116" s="114" t="s">
        <v>71</v>
      </c>
      <c r="BW116" s="114"/>
      <c r="BX116" s="114"/>
      <c r="BY116" s="114"/>
      <c r="BZ116" s="114"/>
      <c r="CA116" s="40" t="s">
        <v>19</v>
      </c>
      <c r="CB116" s="95">
        <f>CF115/2</f>
        <v>2.54</v>
      </c>
      <c r="CC116" s="95"/>
      <c r="CD116" s="95"/>
      <c r="CE116" s="40" t="s">
        <v>19</v>
      </c>
      <c r="CF116" s="96">
        <f>CB116/100</f>
        <v>2.5399999999999999E-2</v>
      </c>
      <c r="CG116" s="96"/>
      <c r="CH116" s="96"/>
      <c r="CI116" s="96"/>
      <c r="CJ116" s="44"/>
      <c r="CK116" s="44"/>
      <c r="CL116" s="44"/>
    </row>
    <row r="117" spans="2:90" ht="20.100000000000001" customHeight="1" x14ac:dyDescent="0.25">
      <c r="B117" s="114" t="s">
        <v>72</v>
      </c>
      <c r="C117" s="114"/>
      <c r="D117" s="114"/>
      <c r="E117" s="114"/>
      <c r="F117" s="114"/>
      <c r="G117" s="10" t="s">
        <v>19</v>
      </c>
      <c r="H117" s="46" t="s">
        <v>76</v>
      </c>
      <c r="I117" s="46"/>
      <c r="J117" s="46"/>
      <c r="S117" s="44"/>
      <c r="T117" s="114" t="s">
        <v>72</v>
      </c>
      <c r="U117" s="114"/>
      <c r="V117" s="114"/>
      <c r="W117" s="114"/>
      <c r="X117" s="114"/>
      <c r="Y117" s="40" t="s">
        <v>19</v>
      </c>
      <c r="Z117" s="46" t="s">
        <v>76</v>
      </c>
      <c r="AA117" s="46"/>
      <c r="AB117" s="46"/>
      <c r="AC117" s="44"/>
      <c r="AD117" s="44"/>
      <c r="AE117" s="44"/>
      <c r="AF117" s="44"/>
      <c r="AG117" s="44"/>
      <c r="AH117" s="44"/>
      <c r="AI117" s="44"/>
      <c r="AJ117" s="44"/>
      <c r="AK117" s="44"/>
      <c r="AL117" s="114" t="s">
        <v>72</v>
      </c>
      <c r="AM117" s="114"/>
      <c r="AN117" s="114"/>
      <c r="AO117" s="114"/>
      <c r="AP117" s="114"/>
      <c r="AQ117" s="40" t="s">
        <v>19</v>
      </c>
      <c r="AR117" s="46" t="s">
        <v>76</v>
      </c>
      <c r="AS117" s="46"/>
      <c r="AT117" s="46"/>
      <c r="AU117" s="44"/>
      <c r="AV117" s="44"/>
      <c r="AW117" s="44"/>
      <c r="AX117" s="44"/>
      <c r="AY117" s="44"/>
      <c r="AZ117" s="44"/>
      <c r="BA117" s="44"/>
      <c r="BB117" s="44"/>
      <c r="BC117" s="44"/>
      <c r="BD117" s="114" t="s">
        <v>72</v>
      </c>
      <c r="BE117" s="114"/>
      <c r="BF117" s="114"/>
      <c r="BG117" s="114"/>
      <c r="BH117" s="114"/>
      <c r="BI117" s="40" t="s">
        <v>19</v>
      </c>
      <c r="BJ117" s="46" t="s">
        <v>76</v>
      </c>
      <c r="BK117" s="46"/>
      <c r="BL117" s="46"/>
      <c r="BM117" s="44"/>
      <c r="BN117" s="44"/>
      <c r="BO117" s="44"/>
      <c r="BP117" s="44"/>
      <c r="BQ117" s="44"/>
      <c r="BR117" s="44"/>
      <c r="BS117" s="44"/>
      <c r="BT117" s="44"/>
      <c r="BU117" s="44"/>
      <c r="BV117" s="114" t="s">
        <v>72</v>
      </c>
      <c r="BW117" s="114"/>
      <c r="BX117" s="114"/>
      <c r="BY117" s="114"/>
      <c r="BZ117" s="114"/>
      <c r="CA117" s="40" t="s">
        <v>19</v>
      </c>
      <c r="CB117" s="46" t="s">
        <v>76</v>
      </c>
      <c r="CC117" s="46"/>
      <c r="CD117" s="46"/>
      <c r="CE117" s="44"/>
      <c r="CF117" s="44"/>
      <c r="CG117" s="44"/>
      <c r="CH117" s="44"/>
      <c r="CI117" s="44"/>
      <c r="CJ117" s="44"/>
      <c r="CK117" s="44"/>
      <c r="CL117" s="44"/>
    </row>
    <row r="118" spans="2:90" ht="20.100000000000001" customHeight="1" x14ac:dyDescent="0.25">
      <c r="G118" s="10" t="s">
        <v>19</v>
      </c>
      <c r="H118" s="46">
        <v>3.14</v>
      </c>
      <c r="I118" s="46"/>
      <c r="J118" s="10" t="s">
        <v>28</v>
      </c>
      <c r="K118" s="101">
        <f>L116*L116</f>
        <v>6.4515999999999998E-4</v>
      </c>
      <c r="L118" s="101"/>
      <c r="M118" s="101"/>
      <c r="N118" s="101"/>
      <c r="O118" s="101"/>
      <c r="S118" s="44"/>
      <c r="T118" s="44"/>
      <c r="U118" s="44"/>
      <c r="V118" s="44"/>
      <c r="W118" s="44"/>
      <c r="X118" s="44"/>
      <c r="Y118" s="40" t="s">
        <v>19</v>
      </c>
      <c r="Z118" s="46">
        <v>3.14</v>
      </c>
      <c r="AA118" s="46"/>
      <c r="AB118" s="40" t="s">
        <v>28</v>
      </c>
      <c r="AC118" s="101">
        <f>AD116*AD116</f>
        <v>6.4515999999999998E-4</v>
      </c>
      <c r="AD118" s="101"/>
      <c r="AE118" s="101"/>
      <c r="AF118" s="101"/>
      <c r="AG118" s="101"/>
      <c r="AH118" s="44"/>
      <c r="AI118" s="44"/>
      <c r="AJ118" s="44"/>
      <c r="AK118" s="44"/>
      <c r="AL118" s="44"/>
      <c r="AM118" s="44"/>
      <c r="AN118" s="44"/>
      <c r="AO118" s="44"/>
      <c r="AP118" s="44"/>
      <c r="AQ118" s="40" t="s">
        <v>19</v>
      </c>
      <c r="AR118" s="46">
        <v>3.14</v>
      </c>
      <c r="AS118" s="46"/>
      <c r="AT118" s="40" t="s">
        <v>28</v>
      </c>
      <c r="AU118" s="101">
        <f>AV116*AV116</f>
        <v>6.4515999999999998E-4</v>
      </c>
      <c r="AV118" s="101"/>
      <c r="AW118" s="101"/>
      <c r="AX118" s="101"/>
      <c r="AY118" s="101"/>
      <c r="AZ118" s="44"/>
      <c r="BA118" s="44"/>
      <c r="BB118" s="44"/>
      <c r="BC118" s="44"/>
      <c r="BD118" s="44"/>
      <c r="BE118" s="44"/>
      <c r="BF118" s="44"/>
      <c r="BG118" s="44"/>
      <c r="BH118" s="44"/>
      <c r="BI118" s="40" t="s">
        <v>19</v>
      </c>
      <c r="BJ118" s="46">
        <v>3.14</v>
      </c>
      <c r="BK118" s="46"/>
      <c r="BL118" s="40" t="s">
        <v>28</v>
      </c>
      <c r="BM118" s="101">
        <f>BN116*BN116</f>
        <v>6.4515999999999998E-4</v>
      </c>
      <c r="BN118" s="101"/>
      <c r="BO118" s="101"/>
      <c r="BP118" s="101"/>
      <c r="BQ118" s="101"/>
      <c r="BR118" s="44"/>
      <c r="BS118" s="44"/>
      <c r="BT118" s="44"/>
      <c r="BU118" s="44"/>
      <c r="BV118" s="44"/>
      <c r="BW118" s="44"/>
      <c r="BX118" s="44"/>
      <c r="BY118" s="44"/>
      <c r="BZ118" s="44"/>
      <c r="CA118" s="40" t="s">
        <v>19</v>
      </c>
      <c r="CB118" s="46">
        <v>3.14</v>
      </c>
      <c r="CC118" s="46"/>
      <c r="CD118" s="40" t="s">
        <v>28</v>
      </c>
      <c r="CE118" s="101">
        <f>CF116*CF116</f>
        <v>6.4515999999999998E-4</v>
      </c>
      <c r="CF118" s="101"/>
      <c r="CG118" s="101"/>
      <c r="CH118" s="101"/>
      <c r="CI118" s="101"/>
      <c r="CJ118" s="44"/>
      <c r="CK118" s="44"/>
      <c r="CL118" s="44"/>
    </row>
    <row r="119" spans="2:90" ht="20.100000000000001" customHeight="1" x14ac:dyDescent="0.25">
      <c r="G119" s="10" t="s">
        <v>19</v>
      </c>
      <c r="H119" s="101">
        <f>H118*K118</f>
        <v>2.0258023999999999E-3</v>
      </c>
      <c r="I119" s="46"/>
      <c r="J119" s="46"/>
      <c r="K119" s="46"/>
      <c r="L119" s="46"/>
      <c r="S119" s="44"/>
      <c r="T119" s="44"/>
      <c r="U119" s="44"/>
      <c r="V119" s="44"/>
      <c r="W119" s="44"/>
      <c r="X119" s="44"/>
      <c r="Y119" s="40" t="s">
        <v>19</v>
      </c>
      <c r="Z119" s="101">
        <f>Z118*AC118</f>
        <v>2.0258023999999999E-3</v>
      </c>
      <c r="AA119" s="46"/>
      <c r="AB119" s="46"/>
      <c r="AC119" s="46"/>
      <c r="AD119" s="46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0" t="s">
        <v>19</v>
      </c>
      <c r="AR119" s="101">
        <f>AR118*AU118</f>
        <v>2.0258023999999999E-3</v>
      </c>
      <c r="AS119" s="46"/>
      <c r="AT119" s="46"/>
      <c r="AU119" s="46"/>
      <c r="AV119" s="46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0" t="s">
        <v>19</v>
      </c>
      <c r="BJ119" s="101">
        <f>BJ118*BM118</f>
        <v>2.0258023999999999E-3</v>
      </c>
      <c r="BK119" s="46"/>
      <c r="BL119" s="46"/>
      <c r="BM119" s="46"/>
      <c r="BN119" s="46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0" t="s">
        <v>19</v>
      </c>
      <c r="CB119" s="101">
        <f>CB118*CE118</f>
        <v>2.0258023999999999E-3</v>
      </c>
      <c r="CC119" s="46"/>
      <c r="CD119" s="46"/>
      <c r="CE119" s="46"/>
      <c r="CF119" s="46"/>
      <c r="CG119" s="44"/>
      <c r="CH119" s="44"/>
      <c r="CI119" s="44"/>
      <c r="CJ119" s="44"/>
      <c r="CK119" s="44"/>
      <c r="CL119" s="44"/>
    </row>
    <row r="120" spans="2:90" ht="20.100000000000001" customHeight="1" x14ac:dyDescent="0.25">
      <c r="B120" s="114" t="s">
        <v>73</v>
      </c>
      <c r="C120" s="114"/>
      <c r="D120" s="114"/>
      <c r="E120" s="114"/>
      <c r="F120" s="114"/>
      <c r="G120" s="10" t="s">
        <v>19</v>
      </c>
      <c r="H120" s="141">
        <f>H112</f>
        <v>7.5</v>
      </c>
      <c r="I120" s="141"/>
      <c r="J120" s="141"/>
      <c r="K120" s="10" t="s">
        <v>28</v>
      </c>
      <c r="L120" s="101">
        <f>H119</f>
        <v>2.0258023999999999E-3</v>
      </c>
      <c r="M120" s="46"/>
      <c r="N120" s="46"/>
      <c r="O120" s="46"/>
      <c r="P120" s="46"/>
      <c r="S120" s="44"/>
      <c r="T120" s="114" t="s">
        <v>73</v>
      </c>
      <c r="U120" s="114"/>
      <c r="V120" s="114"/>
      <c r="W120" s="114"/>
      <c r="X120" s="114"/>
      <c r="Y120" s="40" t="s">
        <v>19</v>
      </c>
      <c r="Z120" s="141">
        <f>Z112</f>
        <v>7.5</v>
      </c>
      <c r="AA120" s="141"/>
      <c r="AB120" s="141"/>
      <c r="AC120" s="40" t="s">
        <v>28</v>
      </c>
      <c r="AD120" s="101">
        <f>Z119</f>
        <v>2.0258023999999999E-3</v>
      </c>
      <c r="AE120" s="46"/>
      <c r="AF120" s="46"/>
      <c r="AG120" s="46"/>
      <c r="AH120" s="46"/>
      <c r="AI120" s="44"/>
      <c r="AJ120" s="44"/>
      <c r="AK120" s="44"/>
      <c r="AL120" s="114" t="s">
        <v>73</v>
      </c>
      <c r="AM120" s="114"/>
      <c r="AN120" s="114"/>
      <c r="AO120" s="114"/>
      <c r="AP120" s="114"/>
      <c r="AQ120" s="40" t="s">
        <v>19</v>
      </c>
      <c r="AR120" s="141">
        <f>AR112</f>
        <v>7.5</v>
      </c>
      <c r="AS120" s="141"/>
      <c r="AT120" s="141"/>
      <c r="AU120" s="40" t="s">
        <v>28</v>
      </c>
      <c r="AV120" s="101">
        <f>AR119</f>
        <v>2.0258023999999999E-3</v>
      </c>
      <c r="AW120" s="46"/>
      <c r="AX120" s="46"/>
      <c r="AY120" s="46"/>
      <c r="AZ120" s="46"/>
      <c r="BA120" s="44"/>
      <c r="BB120" s="44"/>
      <c r="BC120" s="44"/>
      <c r="BD120" s="114" t="s">
        <v>73</v>
      </c>
      <c r="BE120" s="114"/>
      <c r="BF120" s="114"/>
      <c r="BG120" s="114"/>
      <c r="BH120" s="114"/>
      <c r="BI120" s="40" t="s">
        <v>19</v>
      </c>
      <c r="BJ120" s="141">
        <f>BJ112</f>
        <v>7.5</v>
      </c>
      <c r="BK120" s="141"/>
      <c r="BL120" s="141"/>
      <c r="BM120" s="40" t="s">
        <v>28</v>
      </c>
      <c r="BN120" s="101">
        <f>BJ119</f>
        <v>2.0258023999999999E-3</v>
      </c>
      <c r="BO120" s="46"/>
      <c r="BP120" s="46"/>
      <c r="BQ120" s="46"/>
      <c r="BR120" s="46"/>
      <c r="BS120" s="44"/>
      <c r="BT120" s="44"/>
      <c r="BU120" s="44"/>
      <c r="BV120" s="114" t="s">
        <v>73</v>
      </c>
      <c r="BW120" s="114"/>
      <c r="BX120" s="114"/>
      <c r="BY120" s="114"/>
      <c r="BZ120" s="114"/>
      <c r="CA120" s="40" t="s">
        <v>19</v>
      </c>
      <c r="CB120" s="141">
        <f>CB112</f>
        <v>7.5</v>
      </c>
      <c r="CC120" s="141"/>
      <c r="CD120" s="141"/>
      <c r="CE120" s="40" t="s">
        <v>28</v>
      </c>
      <c r="CF120" s="101">
        <f>CB119</f>
        <v>2.0258023999999999E-3</v>
      </c>
      <c r="CG120" s="46"/>
      <c r="CH120" s="46"/>
      <c r="CI120" s="46"/>
      <c r="CJ120" s="46"/>
      <c r="CK120" s="44"/>
      <c r="CL120" s="44"/>
    </row>
    <row r="121" spans="2:90" ht="20.100000000000001" customHeight="1" x14ac:dyDescent="0.25">
      <c r="G121" s="10" t="s">
        <v>19</v>
      </c>
      <c r="H121" s="112">
        <f>H120*L120</f>
        <v>1.5193518E-2</v>
      </c>
      <c r="I121" s="112"/>
      <c r="J121" s="112"/>
      <c r="K121" s="112"/>
      <c r="L121" s="112"/>
      <c r="S121" s="44"/>
      <c r="T121" s="44"/>
      <c r="U121" s="44"/>
      <c r="V121" s="44"/>
      <c r="W121" s="44"/>
      <c r="X121" s="44"/>
      <c r="Y121" s="40" t="s">
        <v>19</v>
      </c>
      <c r="Z121" s="112">
        <f>Z120*AD120</f>
        <v>1.5193518E-2</v>
      </c>
      <c r="AA121" s="112"/>
      <c r="AB121" s="112"/>
      <c r="AC121" s="112"/>
      <c r="AD121" s="112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0" t="s">
        <v>19</v>
      </c>
      <c r="AR121" s="112">
        <f>AR120*AV120</f>
        <v>1.5193518E-2</v>
      </c>
      <c r="AS121" s="112"/>
      <c r="AT121" s="112"/>
      <c r="AU121" s="112"/>
      <c r="AV121" s="112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0" t="s">
        <v>19</v>
      </c>
      <c r="BJ121" s="112">
        <f>BJ120*BN120</f>
        <v>1.5193518E-2</v>
      </c>
      <c r="BK121" s="112"/>
      <c r="BL121" s="112"/>
      <c r="BM121" s="112"/>
      <c r="BN121" s="112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0" t="s">
        <v>19</v>
      </c>
      <c r="CB121" s="112">
        <f>CB120*CF120</f>
        <v>1.5193518E-2</v>
      </c>
      <c r="CC121" s="112"/>
      <c r="CD121" s="112"/>
      <c r="CE121" s="112"/>
      <c r="CF121" s="112"/>
      <c r="CG121" s="44"/>
      <c r="CH121" s="44"/>
      <c r="CI121" s="44"/>
      <c r="CJ121" s="44"/>
      <c r="CK121" s="44"/>
      <c r="CL121" s="44"/>
    </row>
    <row r="122" spans="2:90" ht="20.100000000000001" customHeight="1" x14ac:dyDescent="0.25">
      <c r="B122" s="114" t="s">
        <v>74</v>
      </c>
      <c r="C122" s="114"/>
      <c r="D122" s="114"/>
      <c r="E122" s="114"/>
      <c r="F122" s="114"/>
      <c r="G122" s="10" t="s">
        <v>19</v>
      </c>
      <c r="H122" s="112">
        <f>H121</f>
        <v>1.5193518E-2</v>
      </c>
      <c r="I122" s="46"/>
      <c r="J122" s="46"/>
      <c r="K122" s="46"/>
      <c r="L122" s="46"/>
      <c r="M122" s="10" t="s">
        <v>28</v>
      </c>
      <c r="N122" s="113">
        <f>H113</f>
        <v>1.06</v>
      </c>
      <c r="O122" s="46"/>
      <c r="P122" s="46"/>
      <c r="S122" s="44"/>
      <c r="T122" s="114" t="s">
        <v>74</v>
      </c>
      <c r="U122" s="114"/>
      <c r="V122" s="114"/>
      <c r="W122" s="114"/>
      <c r="X122" s="114"/>
      <c r="Y122" s="40" t="s">
        <v>19</v>
      </c>
      <c r="Z122" s="112">
        <f>Z121</f>
        <v>1.5193518E-2</v>
      </c>
      <c r="AA122" s="46"/>
      <c r="AB122" s="46"/>
      <c r="AC122" s="46"/>
      <c r="AD122" s="46"/>
      <c r="AE122" s="40" t="s">
        <v>28</v>
      </c>
      <c r="AF122" s="113">
        <f>Z113</f>
        <v>1.06</v>
      </c>
      <c r="AG122" s="46"/>
      <c r="AH122" s="46"/>
      <c r="AI122" s="44"/>
      <c r="AJ122" s="44"/>
      <c r="AK122" s="44"/>
      <c r="AL122" s="114" t="s">
        <v>74</v>
      </c>
      <c r="AM122" s="114"/>
      <c r="AN122" s="114"/>
      <c r="AO122" s="114"/>
      <c r="AP122" s="114"/>
      <c r="AQ122" s="40" t="s">
        <v>19</v>
      </c>
      <c r="AR122" s="112">
        <f>AR121</f>
        <v>1.5193518E-2</v>
      </c>
      <c r="AS122" s="46"/>
      <c r="AT122" s="46"/>
      <c r="AU122" s="46"/>
      <c r="AV122" s="46"/>
      <c r="AW122" s="40" t="s">
        <v>28</v>
      </c>
      <c r="AX122" s="113">
        <f>AR113</f>
        <v>1.06</v>
      </c>
      <c r="AY122" s="46"/>
      <c r="AZ122" s="46"/>
      <c r="BA122" s="44"/>
      <c r="BB122" s="44"/>
      <c r="BC122" s="44"/>
      <c r="BD122" s="114" t="s">
        <v>74</v>
      </c>
      <c r="BE122" s="114"/>
      <c r="BF122" s="114"/>
      <c r="BG122" s="114"/>
      <c r="BH122" s="114"/>
      <c r="BI122" s="40" t="s">
        <v>19</v>
      </c>
      <c r="BJ122" s="112">
        <f>BJ121</f>
        <v>1.5193518E-2</v>
      </c>
      <c r="BK122" s="46"/>
      <c r="BL122" s="46"/>
      <c r="BM122" s="46"/>
      <c r="BN122" s="46"/>
      <c r="BO122" s="40" t="s">
        <v>28</v>
      </c>
      <c r="BP122" s="113">
        <f>BJ113</f>
        <v>1.06</v>
      </c>
      <c r="BQ122" s="46"/>
      <c r="BR122" s="46"/>
      <c r="BS122" s="44"/>
      <c r="BT122" s="44"/>
      <c r="BU122" s="44"/>
      <c r="BV122" s="114" t="s">
        <v>74</v>
      </c>
      <c r="BW122" s="114"/>
      <c r="BX122" s="114"/>
      <c r="BY122" s="114"/>
      <c r="BZ122" s="114"/>
      <c r="CA122" s="40" t="s">
        <v>19</v>
      </c>
      <c r="CB122" s="112">
        <f>CB121</f>
        <v>1.5193518E-2</v>
      </c>
      <c r="CC122" s="46"/>
      <c r="CD122" s="46"/>
      <c r="CE122" s="46"/>
      <c r="CF122" s="46"/>
      <c r="CG122" s="40" t="s">
        <v>28</v>
      </c>
      <c r="CH122" s="113">
        <f>CB113</f>
        <v>1.06</v>
      </c>
      <c r="CI122" s="46"/>
      <c r="CJ122" s="46"/>
      <c r="CK122" s="44"/>
      <c r="CL122" s="44"/>
    </row>
    <row r="123" spans="2:90" ht="20.100000000000001" customHeight="1" x14ac:dyDescent="0.25">
      <c r="G123" s="10" t="s">
        <v>19</v>
      </c>
      <c r="H123" s="99">
        <f>H122*N122</f>
        <v>1.6105129079999999E-2</v>
      </c>
      <c r="I123" s="99"/>
      <c r="J123" s="99"/>
      <c r="K123" s="99"/>
      <c r="L123" s="99"/>
      <c r="S123" s="44"/>
      <c r="T123" s="44"/>
      <c r="U123" s="44"/>
      <c r="V123" s="44"/>
      <c r="W123" s="44"/>
      <c r="X123" s="44"/>
      <c r="Y123" s="40" t="s">
        <v>19</v>
      </c>
      <c r="Z123" s="99">
        <f>Z122*AF122</f>
        <v>1.6105129079999999E-2</v>
      </c>
      <c r="AA123" s="99"/>
      <c r="AB123" s="99"/>
      <c r="AC123" s="99"/>
      <c r="AD123" s="99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0" t="s">
        <v>19</v>
      </c>
      <c r="AR123" s="99">
        <f>AR122*AX122</f>
        <v>1.6105129079999999E-2</v>
      </c>
      <c r="AS123" s="99"/>
      <c r="AT123" s="99"/>
      <c r="AU123" s="99"/>
      <c r="AV123" s="99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0" t="s">
        <v>19</v>
      </c>
      <c r="BJ123" s="99">
        <f>BJ122*BP122</f>
        <v>1.6105129079999999E-2</v>
      </c>
      <c r="BK123" s="99"/>
      <c r="BL123" s="99"/>
      <c r="BM123" s="99"/>
      <c r="BN123" s="99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0" t="s">
        <v>19</v>
      </c>
      <c r="CB123" s="99">
        <f>CB122*CH122</f>
        <v>1.6105129079999999E-2</v>
      </c>
      <c r="CC123" s="99"/>
      <c r="CD123" s="99"/>
      <c r="CE123" s="99"/>
      <c r="CF123" s="99"/>
      <c r="CG123" s="44"/>
      <c r="CH123" s="44"/>
      <c r="CI123" s="44"/>
      <c r="CJ123" s="44"/>
      <c r="CK123" s="44"/>
      <c r="CL123" s="44"/>
    </row>
    <row r="124" spans="2:90" ht="20.100000000000001" customHeight="1" x14ac:dyDescent="0.25">
      <c r="B124" s="114" t="s">
        <v>75</v>
      </c>
      <c r="C124" s="114"/>
      <c r="D124" s="114"/>
      <c r="E124" s="114"/>
      <c r="F124" s="114"/>
      <c r="G124" s="10" t="s">
        <v>19</v>
      </c>
      <c r="H124" s="99">
        <f>H123</f>
        <v>1.6105129079999999E-2</v>
      </c>
      <c r="I124" s="46"/>
      <c r="J124" s="46"/>
      <c r="K124" s="46"/>
      <c r="L124" s="46"/>
      <c r="S124" s="44"/>
      <c r="T124" s="114" t="s">
        <v>75</v>
      </c>
      <c r="U124" s="114"/>
      <c r="V124" s="114"/>
      <c r="W124" s="114"/>
      <c r="X124" s="114"/>
      <c r="Y124" s="40" t="s">
        <v>19</v>
      </c>
      <c r="Z124" s="99">
        <f>Z123</f>
        <v>1.6105129079999999E-2</v>
      </c>
      <c r="AA124" s="46"/>
      <c r="AB124" s="46"/>
      <c r="AC124" s="46"/>
      <c r="AD124" s="46"/>
      <c r="AE124" s="44"/>
      <c r="AF124" s="44"/>
      <c r="AG124" s="44"/>
      <c r="AH124" s="44"/>
      <c r="AI124" s="44"/>
      <c r="AJ124" s="44"/>
      <c r="AK124" s="44"/>
      <c r="AL124" s="114" t="s">
        <v>75</v>
      </c>
      <c r="AM124" s="114"/>
      <c r="AN124" s="114"/>
      <c r="AO124" s="114"/>
      <c r="AP124" s="114"/>
      <c r="AQ124" s="40" t="s">
        <v>19</v>
      </c>
      <c r="AR124" s="99">
        <f>AR123</f>
        <v>1.6105129079999999E-2</v>
      </c>
      <c r="AS124" s="46"/>
      <c r="AT124" s="46"/>
      <c r="AU124" s="46"/>
      <c r="AV124" s="46"/>
      <c r="AW124" s="44"/>
      <c r="AX124" s="44"/>
      <c r="AY124" s="44"/>
      <c r="AZ124" s="44"/>
      <c r="BA124" s="44"/>
      <c r="BB124" s="44"/>
      <c r="BC124" s="44"/>
      <c r="BD124" s="114" t="s">
        <v>75</v>
      </c>
      <c r="BE124" s="114"/>
      <c r="BF124" s="114"/>
      <c r="BG124" s="114"/>
      <c r="BH124" s="114"/>
      <c r="BI124" s="40" t="s">
        <v>19</v>
      </c>
      <c r="BJ124" s="99">
        <f>BJ123</f>
        <v>1.6105129079999999E-2</v>
      </c>
      <c r="BK124" s="46"/>
      <c r="BL124" s="46"/>
      <c r="BM124" s="46"/>
      <c r="BN124" s="46"/>
      <c r="BO124" s="44"/>
      <c r="BP124" s="44"/>
      <c r="BQ124" s="44"/>
      <c r="BR124" s="44"/>
      <c r="BS124" s="44"/>
      <c r="BT124" s="44"/>
      <c r="BU124" s="44"/>
      <c r="BV124" s="114" t="s">
        <v>75</v>
      </c>
      <c r="BW124" s="114"/>
      <c r="BX124" s="114"/>
      <c r="BY124" s="114"/>
      <c r="BZ124" s="114"/>
      <c r="CA124" s="40" t="s">
        <v>19</v>
      </c>
      <c r="CB124" s="99">
        <f>CB123</f>
        <v>1.6105129079999999E-2</v>
      </c>
      <c r="CC124" s="46"/>
      <c r="CD124" s="46"/>
      <c r="CE124" s="46"/>
      <c r="CF124" s="46"/>
      <c r="CG124" s="44"/>
      <c r="CH124" s="44"/>
      <c r="CI124" s="44"/>
      <c r="CJ124" s="44"/>
      <c r="CK124" s="44"/>
      <c r="CL124" s="44"/>
    </row>
    <row r="125" spans="2:90" ht="20.100000000000001" customHeight="1" x14ac:dyDescent="0.25">
      <c r="G125" s="10" t="s">
        <v>19</v>
      </c>
      <c r="H125" s="99">
        <f>H124</f>
        <v>1.6105129079999999E-2</v>
      </c>
      <c r="I125" s="46"/>
      <c r="J125" s="46"/>
      <c r="K125" s="46"/>
      <c r="L125" s="46"/>
      <c r="M125" s="100">
        <f>H114</f>
        <v>16</v>
      </c>
      <c r="N125" s="100"/>
      <c r="O125" s="100"/>
      <c r="P125" s="110">
        <v>3600</v>
      </c>
      <c r="Q125" s="110"/>
      <c r="R125" s="110"/>
      <c r="S125" s="44"/>
      <c r="T125" s="44"/>
      <c r="U125" s="44"/>
      <c r="V125" s="44"/>
      <c r="W125" s="44"/>
      <c r="X125" s="44"/>
      <c r="Y125" s="40" t="s">
        <v>19</v>
      </c>
      <c r="Z125" s="99">
        <f>Z124</f>
        <v>1.6105129079999999E-2</v>
      </c>
      <c r="AA125" s="46"/>
      <c r="AB125" s="46"/>
      <c r="AC125" s="46"/>
      <c r="AD125" s="46"/>
      <c r="AE125" s="100">
        <f>Z114</f>
        <v>16</v>
      </c>
      <c r="AF125" s="100"/>
      <c r="AG125" s="100"/>
      <c r="AH125" s="110">
        <v>3600</v>
      </c>
      <c r="AI125" s="110"/>
      <c r="AJ125" s="110"/>
      <c r="AK125" s="44"/>
      <c r="AL125" s="44"/>
      <c r="AM125" s="44"/>
      <c r="AN125" s="44"/>
      <c r="AO125" s="44"/>
      <c r="AP125" s="44"/>
      <c r="AQ125" s="40" t="s">
        <v>19</v>
      </c>
      <c r="AR125" s="99">
        <f>AR124</f>
        <v>1.6105129079999999E-2</v>
      </c>
      <c r="AS125" s="46"/>
      <c r="AT125" s="46"/>
      <c r="AU125" s="46"/>
      <c r="AV125" s="46"/>
      <c r="AW125" s="100">
        <f>AR114</f>
        <v>16</v>
      </c>
      <c r="AX125" s="100"/>
      <c r="AY125" s="100"/>
      <c r="AZ125" s="110">
        <v>3600</v>
      </c>
      <c r="BA125" s="110"/>
      <c r="BB125" s="110"/>
      <c r="BC125" s="44"/>
      <c r="BD125" s="44"/>
      <c r="BE125" s="44"/>
      <c r="BF125" s="44"/>
      <c r="BG125" s="44"/>
      <c r="BH125" s="44"/>
      <c r="BI125" s="40" t="s">
        <v>19</v>
      </c>
      <c r="BJ125" s="99">
        <f>BJ124</f>
        <v>1.6105129079999999E-2</v>
      </c>
      <c r="BK125" s="46"/>
      <c r="BL125" s="46"/>
      <c r="BM125" s="46"/>
      <c r="BN125" s="46"/>
      <c r="BO125" s="100">
        <f>BJ114</f>
        <v>16</v>
      </c>
      <c r="BP125" s="100"/>
      <c r="BQ125" s="100"/>
      <c r="BR125" s="110">
        <v>3600</v>
      </c>
      <c r="BS125" s="110"/>
      <c r="BT125" s="110"/>
      <c r="BU125" s="44"/>
      <c r="BV125" s="44"/>
      <c r="BW125" s="44"/>
      <c r="BX125" s="44"/>
      <c r="BY125" s="44"/>
      <c r="BZ125" s="44"/>
      <c r="CA125" s="40" t="s">
        <v>19</v>
      </c>
      <c r="CB125" s="99">
        <f>CB124</f>
        <v>1.6105129079999999E-2</v>
      </c>
      <c r="CC125" s="46"/>
      <c r="CD125" s="46"/>
      <c r="CE125" s="46"/>
      <c r="CF125" s="46"/>
      <c r="CG125" s="100">
        <f>CB114</f>
        <v>16</v>
      </c>
      <c r="CH125" s="100"/>
      <c r="CI125" s="100"/>
      <c r="CJ125" s="110">
        <v>3600</v>
      </c>
      <c r="CK125" s="110"/>
      <c r="CL125" s="110"/>
    </row>
    <row r="126" spans="2:90" ht="20.100000000000001" customHeight="1" x14ac:dyDescent="0.25">
      <c r="P126" s="111">
        <v>1</v>
      </c>
      <c r="Q126" s="111"/>
      <c r="R126" s="111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111">
        <v>1</v>
      </c>
      <c r="AI126" s="111"/>
      <c r="AJ126" s="111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111">
        <v>1</v>
      </c>
      <c r="BA126" s="111"/>
      <c r="BB126" s="111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111">
        <v>1</v>
      </c>
      <c r="BS126" s="111"/>
      <c r="BT126" s="111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111">
        <v>1</v>
      </c>
      <c r="CK126" s="111"/>
      <c r="CL126" s="111"/>
    </row>
    <row r="127" spans="2:90" ht="20.100000000000001" customHeight="1" x14ac:dyDescent="0.25">
      <c r="G127" s="10" t="s">
        <v>19</v>
      </c>
      <c r="H127" s="56">
        <f>H125*M125*P125</f>
        <v>927.65543500799993</v>
      </c>
      <c r="I127" s="56"/>
      <c r="J127" s="56"/>
      <c r="K127" s="56"/>
      <c r="S127" s="44"/>
      <c r="T127" s="44"/>
      <c r="U127" s="44"/>
      <c r="V127" s="44"/>
      <c r="W127" s="44"/>
      <c r="X127" s="44"/>
      <c r="Y127" s="40" t="s">
        <v>19</v>
      </c>
      <c r="Z127" s="56">
        <f>Z125*AE125*AH125</f>
        <v>927.65543500799993</v>
      </c>
      <c r="AA127" s="56"/>
      <c r="AB127" s="56"/>
      <c r="AC127" s="56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0" t="s">
        <v>19</v>
      </c>
      <c r="AR127" s="56">
        <f>AR125*AW125*AZ125</f>
        <v>927.65543500799993</v>
      </c>
      <c r="AS127" s="56"/>
      <c r="AT127" s="56"/>
      <c r="AU127" s="56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0" t="s">
        <v>19</v>
      </c>
      <c r="BJ127" s="56">
        <f>BJ125*BO125*BR125</f>
        <v>927.65543500799993</v>
      </c>
      <c r="BK127" s="56"/>
      <c r="BL127" s="56"/>
      <c r="BM127" s="56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0" t="s">
        <v>19</v>
      </c>
      <c r="CB127" s="56">
        <f>CB125*CG125*CJ125</f>
        <v>927.65543500799993</v>
      </c>
      <c r="CC127" s="56"/>
      <c r="CD127" s="56"/>
      <c r="CE127" s="56"/>
      <c r="CF127" s="44"/>
      <c r="CG127" s="44"/>
      <c r="CH127" s="44"/>
      <c r="CI127" s="44"/>
      <c r="CJ127" s="44"/>
      <c r="CK127" s="44"/>
      <c r="CL127" s="44"/>
    </row>
    <row r="128" spans="2:90" ht="20.100000000000001" customHeight="1" x14ac:dyDescent="0.25"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</row>
    <row r="129" spans="1:90" ht="20.100000000000001" customHeight="1" x14ac:dyDescent="0.25">
      <c r="A129" s="46" t="s">
        <v>287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 t="s">
        <v>310</v>
      </c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 t="s">
        <v>311</v>
      </c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 t="s">
        <v>312</v>
      </c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 t="s">
        <v>313</v>
      </c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</row>
    <row r="130" spans="1:90" ht="20.100000000000001" customHeight="1" x14ac:dyDescent="0.25">
      <c r="D130" s="73" t="s">
        <v>78</v>
      </c>
      <c r="E130" s="73"/>
      <c r="F130" s="73"/>
      <c r="G130" s="73"/>
      <c r="H130" s="73" t="s">
        <v>84</v>
      </c>
      <c r="I130" s="73"/>
      <c r="J130" s="73"/>
      <c r="K130" s="73"/>
      <c r="L130" s="73" t="s">
        <v>85</v>
      </c>
      <c r="M130" s="73"/>
      <c r="N130" s="73"/>
      <c r="O130" s="73"/>
      <c r="S130" s="44"/>
      <c r="T130" s="44"/>
      <c r="U130" s="44"/>
      <c r="V130" s="73" t="s">
        <v>78</v>
      </c>
      <c r="W130" s="73"/>
      <c r="X130" s="73"/>
      <c r="Y130" s="73"/>
      <c r="Z130" s="73" t="s">
        <v>84</v>
      </c>
      <c r="AA130" s="73"/>
      <c r="AB130" s="73"/>
      <c r="AC130" s="73"/>
      <c r="AD130" s="73" t="s">
        <v>85</v>
      </c>
      <c r="AE130" s="73"/>
      <c r="AF130" s="73"/>
      <c r="AG130" s="73"/>
      <c r="AH130" s="44"/>
      <c r="AI130" s="44"/>
      <c r="AJ130" s="44"/>
      <c r="AK130" s="44"/>
      <c r="AL130" s="44"/>
      <c r="AM130" s="44"/>
      <c r="AN130" s="73" t="s">
        <v>78</v>
      </c>
      <c r="AO130" s="73"/>
      <c r="AP130" s="73"/>
      <c r="AQ130" s="73"/>
      <c r="AR130" s="73" t="s">
        <v>84</v>
      </c>
      <c r="AS130" s="73"/>
      <c r="AT130" s="73"/>
      <c r="AU130" s="73"/>
      <c r="AV130" s="73" t="s">
        <v>85</v>
      </c>
      <c r="AW130" s="73"/>
      <c r="AX130" s="73"/>
      <c r="AY130" s="73"/>
      <c r="AZ130" s="44"/>
      <c r="BA130" s="44"/>
      <c r="BB130" s="44"/>
      <c r="BC130" s="44"/>
      <c r="BD130" s="44"/>
      <c r="BE130" s="44"/>
      <c r="BF130" s="73" t="s">
        <v>78</v>
      </c>
      <c r="BG130" s="73"/>
      <c r="BH130" s="73"/>
      <c r="BI130" s="73"/>
      <c r="BJ130" s="73" t="s">
        <v>84</v>
      </c>
      <c r="BK130" s="73"/>
      <c r="BL130" s="73"/>
      <c r="BM130" s="73"/>
      <c r="BN130" s="73" t="s">
        <v>85</v>
      </c>
      <c r="BO130" s="73"/>
      <c r="BP130" s="73"/>
      <c r="BQ130" s="73"/>
      <c r="BR130" s="44"/>
      <c r="BS130" s="44"/>
      <c r="BT130" s="44"/>
      <c r="BU130" s="44"/>
      <c r="BV130" s="44"/>
      <c r="BW130" s="44"/>
      <c r="BX130" s="73" t="s">
        <v>78</v>
      </c>
      <c r="BY130" s="73"/>
      <c r="BZ130" s="73"/>
      <c r="CA130" s="73"/>
      <c r="CB130" s="73" t="s">
        <v>84</v>
      </c>
      <c r="CC130" s="73"/>
      <c r="CD130" s="73"/>
      <c r="CE130" s="73"/>
      <c r="CF130" s="73" t="s">
        <v>85</v>
      </c>
      <c r="CG130" s="73"/>
      <c r="CH130" s="73"/>
      <c r="CI130" s="73"/>
      <c r="CJ130" s="44"/>
      <c r="CK130" s="44"/>
      <c r="CL130" s="44"/>
    </row>
    <row r="131" spans="1:90" ht="20.100000000000001" customHeight="1" x14ac:dyDescent="0.25">
      <c r="D131" s="46" t="s">
        <v>79</v>
      </c>
      <c r="E131" s="46"/>
      <c r="F131" s="46"/>
      <c r="G131" s="46"/>
      <c r="H131" s="49">
        <f>K62-K65</f>
        <v>0.80388349514563107</v>
      </c>
      <c r="I131" s="49"/>
      <c r="J131" s="49"/>
      <c r="K131" s="49"/>
      <c r="L131" s="49">
        <f>H131</f>
        <v>0.80388349514563107</v>
      </c>
      <c r="M131" s="49"/>
      <c r="N131" s="49"/>
      <c r="O131" s="49"/>
      <c r="S131" s="44"/>
      <c r="T131" s="44"/>
      <c r="U131" s="44"/>
      <c r="V131" s="46" t="s">
        <v>79</v>
      </c>
      <c r="W131" s="46"/>
      <c r="X131" s="46"/>
      <c r="Y131" s="46"/>
      <c r="Z131" s="49">
        <f>AC62-AC65</f>
        <v>0.79724409448818889</v>
      </c>
      <c r="AA131" s="49"/>
      <c r="AB131" s="49"/>
      <c r="AC131" s="49"/>
      <c r="AD131" s="49">
        <f>Z131</f>
        <v>0.79724409448818889</v>
      </c>
      <c r="AE131" s="49"/>
      <c r="AF131" s="49"/>
      <c r="AG131" s="49"/>
      <c r="AH131" s="44"/>
      <c r="AI131" s="44"/>
      <c r="AJ131" s="44"/>
      <c r="AK131" s="44"/>
      <c r="AL131" s="44"/>
      <c r="AM131" s="44"/>
      <c r="AN131" s="46" t="s">
        <v>79</v>
      </c>
      <c r="AO131" s="46"/>
      <c r="AP131" s="46"/>
      <c r="AQ131" s="46"/>
      <c r="AR131" s="49">
        <f>AU62-AU65</f>
        <v>0.78443113772455098</v>
      </c>
      <c r="AS131" s="49"/>
      <c r="AT131" s="49"/>
      <c r="AU131" s="49"/>
      <c r="AV131" s="49">
        <f>AR131</f>
        <v>0.78443113772455098</v>
      </c>
      <c r="AW131" s="49"/>
      <c r="AX131" s="49"/>
      <c r="AY131" s="49"/>
      <c r="AZ131" s="44"/>
      <c r="BA131" s="44"/>
      <c r="BB131" s="44"/>
      <c r="BC131" s="44"/>
      <c r="BD131" s="44"/>
      <c r="BE131" s="44"/>
      <c r="BF131" s="46" t="s">
        <v>79</v>
      </c>
      <c r="BG131" s="46"/>
      <c r="BH131" s="46"/>
      <c r="BI131" s="46"/>
      <c r="BJ131" s="49">
        <f>BM62-BM65</f>
        <v>0.79324055666003979</v>
      </c>
      <c r="BK131" s="49"/>
      <c r="BL131" s="49"/>
      <c r="BM131" s="49"/>
      <c r="BN131" s="49">
        <f>BJ131</f>
        <v>0.79324055666003979</v>
      </c>
      <c r="BO131" s="49"/>
      <c r="BP131" s="49"/>
      <c r="BQ131" s="49"/>
      <c r="BR131" s="44"/>
      <c r="BS131" s="44"/>
      <c r="BT131" s="44"/>
      <c r="BU131" s="44"/>
      <c r="BV131" s="44"/>
      <c r="BW131" s="44"/>
      <c r="BX131" s="46" t="s">
        <v>79</v>
      </c>
      <c r="BY131" s="46"/>
      <c r="BZ131" s="46"/>
      <c r="CA131" s="46"/>
      <c r="CB131" s="49">
        <f>CE62-CE65</f>
        <v>0.79133858267716528</v>
      </c>
      <c r="CC131" s="49"/>
      <c r="CD131" s="49"/>
      <c r="CE131" s="49"/>
      <c r="CF131" s="49">
        <f>CB131</f>
        <v>0.79133858267716528</v>
      </c>
      <c r="CG131" s="49"/>
      <c r="CH131" s="49"/>
      <c r="CI131" s="49"/>
      <c r="CJ131" s="44"/>
      <c r="CK131" s="44"/>
      <c r="CL131" s="44"/>
    </row>
    <row r="132" spans="1:90" ht="20.100000000000001" customHeight="1" x14ac:dyDescent="0.25">
      <c r="D132" s="46" t="s">
        <v>80</v>
      </c>
      <c r="E132" s="46"/>
      <c r="F132" s="46"/>
      <c r="G132" s="46"/>
      <c r="H132" s="49">
        <f>K65</f>
        <v>2.1961165048543689</v>
      </c>
      <c r="I132" s="49"/>
      <c r="J132" s="49"/>
      <c r="K132" s="49"/>
      <c r="L132" s="49">
        <f>K104</f>
        <v>0.51553398058252431</v>
      </c>
      <c r="M132" s="49"/>
      <c r="N132" s="49"/>
      <c r="O132" s="49"/>
      <c r="S132" s="44"/>
      <c r="T132" s="44"/>
      <c r="U132" s="44"/>
      <c r="V132" s="46" t="s">
        <v>80</v>
      </c>
      <c r="W132" s="46"/>
      <c r="X132" s="46"/>
      <c r="Y132" s="46"/>
      <c r="Z132" s="49">
        <f>AC65</f>
        <v>2.2027559055118111</v>
      </c>
      <c r="AA132" s="49"/>
      <c r="AB132" s="49"/>
      <c r="AC132" s="49"/>
      <c r="AD132" s="49">
        <f>AC104</f>
        <v>0.37340807942485466</v>
      </c>
      <c r="AE132" s="49"/>
      <c r="AF132" s="49"/>
      <c r="AG132" s="49"/>
      <c r="AH132" s="44"/>
      <c r="AI132" s="44"/>
      <c r="AJ132" s="44"/>
      <c r="AK132" s="44"/>
      <c r="AL132" s="44"/>
      <c r="AM132" s="44"/>
      <c r="AN132" s="46" t="s">
        <v>80</v>
      </c>
      <c r="AO132" s="46"/>
      <c r="AP132" s="46"/>
      <c r="AQ132" s="46"/>
      <c r="AR132" s="49">
        <f>AU65</f>
        <v>2.215568862275449</v>
      </c>
      <c r="AS132" s="49"/>
      <c r="AT132" s="49"/>
      <c r="AU132" s="49"/>
      <c r="AV132" s="49">
        <f>AU104</f>
        <v>0.29610886227544908</v>
      </c>
      <c r="AW132" s="49"/>
      <c r="AX132" s="49"/>
      <c r="AY132" s="49"/>
      <c r="AZ132" s="44"/>
      <c r="BA132" s="44"/>
      <c r="BB132" s="44"/>
      <c r="BC132" s="44"/>
      <c r="BD132" s="44"/>
      <c r="BE132" s="44"/>
      <c r="BF132" s="46" t="s">
        <v>80</v>
      </c>
      <c r="BG132" s="46"/>
      <c r="BH132" s="46"/>
      <c r="BI132" s="46"/>
      <c r="BJ132" s="49">
        <f>BM65</f>
        <v>2.2067594433399602</v>
      </c>
      <c r="BK132" s="49"/>
      <c r="BL132" s="49"/>
      <c r="BM132" s="49"/>
      <c r="BN132" s="49">
        <f>BM104</f>
        <v>0.64655944333996018</v>
      </c>
      <c r="BO132" s="49"/>
      <c r="BP132" s="49"/>
      <c r="BQ132" s="49"/>
      <c r="BR132" s="44"/>
      <c r="BS132" s="44"/>
      <c r="BT132" s="44"/>
      <c r="BU132" s="44"/>
      <c r="BV132" s="44"/>
      <c r="BW132" s="44"/>
      <c r="BX132" s="46" t="s">
        <v>80</v>
      </c>
      <c r="BY132" s="46"/>
      <c r="BZ132" s="46"/>
      <c r="CA132" s="46"/>
      <c r="CB132" s="49">
        <f>CE65</f>
        <v>2.2086614173228347</v>
      </c>
      <c r="CC132" s="49"/>
      <c r="CD132" s="49"/>
      <c r="CE132" s="49"/>
      <c r="CF132" s="49">
        <f>CE104</f>
        <v>0.56839141732283482</v>
      </c>
      <c r="CG132" s="49"/>
      <c r="CH132" s="49"/>
      <c r="CI132" s="49"/>
      <c r="CJ132" s="44"/>
      <c r="CK132" s="44"/>
      <c r="CL132" s="44"/>
    </row>
    <row r="133" spans="1:90" ht="20.100000000000001" customHeight="1" x14ac:dyDescent="0.25">
      <c r="D133" s="46" t="s">
        <v>81</v>
      </c>
      <c r="E133" s="46"/>
      <c r="F133" s="46"/>
      <c r="G133" s="46"/>
      <c r="H133" s="49"/>
      <c r="I133" s="49"/>
      <c r="J133" s="49"/>
      <c r="K133" s="49"/>
      <c r="L133" s="49">
        <f>K109</f>
        <v>1.6805825242718446</v>
      </c>
      <c r="M133" s="49"/>
      <c r="N133" s="49"/>
      <c r="O133" s="49"/>
      <c r="S133" s="44"/>
      <c r="T133" s="44"/>
      <c r="U133" s="44"/>
      <c r="V133" s="46" t="s">
        <v>81</v>
      </c>
      <c r="W133" s="46"/>
      <c r="X133" s="46"/>
      <c r="Y133" s="46"/>
      <c r="Z133" s="49"/>
      <c r="AA133" s="49"/>
      <c r="AB133" s="49"/>
      <c r="AC133" s="49"/>
      <c r="AD133" s="49">
        <f>AC109</f>
        <v>1.8293478260869565</v>
      </c>
      <c r="AE133" s="49"/>
      <c r="AF133" s="49"/>
      <c r="AG133" s="49"/>
      <c r="AH133" s="44"/>
      <c r="AI133" s="44"/>
      <c r="AJ133" s="44"/>
      <c r="AK133" s="44"/>
      <c r="AL133" s="44"/>
      <c r="AM133" s="44"/>
      <c r="AN133" s="46" t="s">
        <v>81</v>
      </c>
      <c r="AO133" s="46"/>
      <c r="AP133" s="46"/>
      <c r="AQ133" s="46"/>
      <c r="AR133" s="49"/>
      <c r="AS133" s="49"/>
      <c r="AT133" s="49"/>
      <c r="AU133" s="49"/>
      <c r="AV133" s="49">
        <f>AU109</f>
        <v>1.9194599999999999</v>
      </c>
      <c r="AW133" s="49"/>
      <c r="AX133" s="49"/>
      <c r="AY133" s="49"/>
      <c r="AZ133" s="44"/>
      <c r="BA133" s="44"/>
      <c r="BB133" s="44"/>
      <c r="BC133" s="44"/>
      <c r="BD133" s="44"/>
      <c r="BE133" s="44"/>
      <c r="BF133" s="46" t="s">
        <v>81</v>
      </c>
      <c r="BG133" s="46"/>
      <c r="BH133" s="46"/>
      <c r="BI133" s="46"/>
      <c r="BJ133" s="49"/>
      <c r="BK133" s="49"/>
      <c r="BL133" s="49"/>
      <c r="BM133" s="49"/>
      <c r="BN133" s="49">
        <f>BM109</f>
        <v>1.5602</v>
      </c>
      <c r="BO133" s="49"/>
      <c r="BP133" s="49"/>
      <c r="BQ133" s="49"/>
      <c r="BR133" s="44"/>
      <c r="BS133" s="44"/>
      <c r="BT133" s="44"/>
      <c r="BU133" s="44"/>
      <c r="BV133" s="44"/>
      <c r="BW133" s="44"/>
      <c r="BX133" s="46" t="s">
        <v>81</v>
      </c>
      <c r="BY133" s="46"/>
      <c r="BZ133" s="46"/>
      <c r="CA133" s="46"/>
      <c r="CB133" s="49"/>
      <c r="CC133" s="49"/>
      <c r="CD133" s="49"/>
      <c r="CE133" s="49"/>
      <c r="CF133" s="49">
        <f>CE109</f>
        <v>1.6402699999999999</v>
      </c>
      <c r="CG133" s="49"/>
      <c r="CH133" s="49"/>
      <c r="CI133" s="49"/>
      <c r="CJ133" s="44"/>
      <c r="CK133" s="44"/>
      <c r="CL133" s="44"/>
    </row>
    <row r="134" spans="1:90" ht="20.100000000000001" customHeight="1" x14ac:dyDescent="0.25">
      <c r="D134" s="46" t="s">
        <v>82</v>
      </c>
      <c r="E134" s="46"/>
      <c r="F134" s="46"/>
      <c r="G134" s="46"/>
      <c r="H134" s="49">
        <f>H127</f>
        <v>927.65543500799993</v>
      </c>
      <c r="I134" s="49"/>
      <c r="J134" s="49"/>
      <c r="K134" s="49"/>
      <c r="L134" s="49">
        <f>H127</f>
        <v>927.65543500799993</v>
      </c>
      <c r="M134" s="49"/>
      <c r="N134" s="49"/>
      <c r="O134" s="49"/>
      <c r="S134" s="44"/>
      <c r="T134" s="44"/>
      <c r="U134" s="44"/>
      <c r="V134" s="46" t="s">
        <v>82</v>
      </c>
      <c r="W134" s="46"/>
      <c r="X134" s="46"/>
      <c r="Y134" s="46"/>
      <c r="Z134" s="49">
        <f>Z127</f>
        <v>927.65543500799993</v>
      </c>
      <c r="AA134" s="49"/>
      <c r="AB134" s="49"/>
      <c r="AC134" s="49"/>
      <c r="AD134" s="49">
        <f>Z127</f>
        <v>927.65543500799993</v>
      </c>
      <c r="AE134" s="49"/>
      <c r="AF134" s="49"/>
      <c r="AG134" s="49"/>
      <c r="AH134" s="44"/>
      <c r="AI134" s="44"/>
      <c r="AJ134" s="44"/>
      <c r="AK134" s="44"/>
      <c r="AL134" s="44"/>
      <c r="AM134" s="44"/>
      <c r="AN134" s="46" t="s">
        <v>82</v>
      </c>
      <c r="AO134" s="46"/>
      <c r="AP134" s="46"/>
      <c r="AQ134" s="46"/>
      <c r="AR134" s="49">
        <f>AR127</f>
        <v>927.65543500799993</v>
      </c>
      <c r="AS134" s="49"/>
      <c r="AT134" s="49"/>
      <c r="AU134" s="49"/>
      <c r="AV134" s="49">
        <f>AR127</f>
        <v>927.65543500799993</v>
      </c>
      <c r="AW134" s="49"/>
      <c r="AX134" s="49"/>
      <c r="AY134" s="49"/>
      <c r="AZ134" s="44"/>
      <c r="BA134" s="44"/>
      <c r="BB134" s="44"/>
      <c r="BC134" s="44"/>
      <c r="BD134" s="44"/>
      <c r="BE134" s="44"/>
      <c r="BF134" s="46" t="s">
        <v>82</v>
      </c>
      <c r="BG134" s="46"/>
      <c r="BH134" s="46"/>
      <c r="BI134" s="46"/>
      <c r="BJ134" s="49">
        <f>BJ127</f>
        <v>927.65543500799993</v>
      </c>
      <c r="BK134" s="49"/>
      <c r="BL134" s="49"/>
      <c r="BM134" s="49"/>
      <c r="BN134" s="49">
        <f>BJ127</f>
        <v>927.65543500799993</v>
      </c>
      <c r="BO134" s="49"/>
      <c r="BP134" s="49"/>
      <c r="BQ134" s="49"/>
      <c r="BR134" s="44"/>
      <c r="BS134" s="44"/>
      <c r="BT134" s="44"/>
      <c r="BU134" s="44"/>
      <c r="BV134" s="44"/>
      <c r="BW134" s="44"/>
      <c r="BX134" s="46" t="s">
        <v>82</v>
      </c>
      <c r="BY134" s="46"/>
      <c r="BZ134" s="46"/>
      <c r="CA134" s="46"/>
      <c r="CB134" s="49">
        <f>CB127</f>
        <v>927.65543500799993</v>
      </c>
      <c r="CC134" s="49"/>
      <c r="CD134" s="49"/>
      <c r="CE134" s="49"/>
      <c r="CF134" s="49">
        <f>CB127</f>
        <v>927.65543500799993</v>
      </c>
      <c r="CG134" s="49"/>
      <c r="CH134" s="49"/>
      <c r="CI134" s="49"/>
      <c r="CJ134" s="44"/>
      <c r="CK134" s="44"/>
      <c r="CL134" s="44"/>
    </row>
    <row r="135" spans="1:90" ht="20.100000000000001" customHeight="1" x14ac:dyDescent="0.25">
      <c r="D135" s="73" t="s">
        <v>83</v>
      </c>
      <c r="E135" s="73"/>
      <c r="F135" s="73"/>
      <c r="G135" s="73"/>
      <c r="H135" s="98">
        <f>SUM(H131:K134)</f>
        <v>930.65543500799993</v>
      </c>
      <c r="I135" s="73"/>
      <c r="J135" s="73"/>
      <c r="K135" s="73"/>
      <c r="L135" s="98">
        <f>SUM(L131:O134)</f>
        <v>930.65543500799993</v>
      </c>
      <c r="M135" s="73"/>
      <c r="N135" s="73"/>
      <c r="O135" s="73"/>
      <c r="S135" s="44"/>
      <c r="T135" s="44"/>
      <c r="U135" s="44"/>
      <c r="V135" s="73" t="s">
        <v>83</v>
      </c>
      <c r="W135" s="73"/>
      <c r="X135" s="73"/>
      <c r="Y135" s="73"/>
      <c r="Z135" s="98">
        <f>SUM(Z131:AC134)</f>
        <v>930.65543500799993</v>
      </c>
      <c r="AA135" s="73"/>
      <c r="AB135" s="73"/>
      <c r="AC135" s="73"/>
      <c r="AD135" s="98">
        <f>SUM(AD131:AG134)</f>
        <v>930.65543500799993</v>
      </c>
      <c r="AE135" s="73"/>
      <c r="AF135" s="73"/>
      <c r="AG135" s="73"/>
      <c r="AH135" s="44"/>
      <c r="AI135" s="44"/>
      <c r="AJ135" s="44"/>
      <c r="AK135" s="44"/>
      <c r="AL135" s="44"/>
      <c r="AM135" s="44"/>
      <c r="AN135" s="73" t="s">
        <v>83</v>
      </c>
      <c r="AO135" s="73"/>
      <c r="AP135" s="73"/>
      <c r="AQ135" s="73"/>
      <c r="AR135" s="98">
        <f>SUM(AR131:AU134)</f>
        <v>930.65543500799993</v>
      </c>
      <c r="AS135" s="73"/>
      <c r="AT135" s="73"/>
      <c r="AU135" s="73"/>
      <c r="AV135" s="98">
        <f>SUM(AV131:AY134)</f>
        <v>930.65543500799993</v>
      </c>
      <c r="AW135" s="73"/>
      <c r="AX135" s="73"/>
      <c r="AY135" s="73"/>
      <c r="AZ135" s="44"/>
      <c r="BA135" s="44"/>
      <c r="BB135" s="44"/>
      <c r="BC135" s="44"/>
      <c r="BD135" s="44"/>
      <c r="BE135" s="44"/>
      <c r="BF135" s="73" t="s">
        <v>83</v>
      </c>
      <c r="BG135" s="73"/>
      <c r="BH135" s="73"/>
      <c r="BI135" s="73"/>
      <c r="BJ135" s="98">
        <f>SUM(BJ131:BM134)</f>
        <v>930.65543500799993</v>
      </c>
      <c r="BK135" s="73"/>
      <c r="BL135" s="73"/>
      <c r="BM135" s="73"/>
      <c r="BN135" s="98">
        <f>SUM(BN131:BQ134)</f>
        <v>930.65543500799993</v>
      </c>
      <c r="BO135" s="73"/>
      <c r="BP135" s="73"/>
      <c r="BQ135" s="73"/>
      <c r="BR135" s="44"/>
      <c r="BS135" s="44"/>
      <c r="BT135" s="44"/>
      <c r="BU135" s="44"/>
      <c r="BV135" s="44"/>
      <c r="BW135" s="44"/>
      <c r="BX135" s="73" t="s">
        <v>83</v>
      </c>
      <c r="BY135" s="73"/>
      <c r="BZ135" s="73"/>
      <c r="CA135" s="73"/>
      <c r="CB135" s="98">
        <f>SUM(CB131:CE134)</f>
        <v>930.65543500799993</v>
      </c>
      <c r="CC135" s="73"/>
      <c r="CD135" s="73"/>
      <c r="CE135" s="73"/>
      <c r="CF135" s="98">
        <f>SUM(CF131:CI134)</f>
        <v>930.65543500799993</v>
      </c>
      <c r="CG135" s="73"/>
      <c r="CH135" s="73"/>
      <c r="CI135" s="73"/>
      <c r="CJ135" s="44"/>
      <c r="CK135" s="44"/>
      <c r="CL135" s="44"/>
    </row>
    <row r="136" spans="1:90" ht="20.100000000000001" customHeight="1" x14ac:dyDescent="0.25"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</row>
    <row r="137" spans="1:90" ht="20.100000000000001" customHeight="1" x14ac:dyDescent="0.25">
      <c r="A137" s="13" t="s">
        <v>178</v>
      </c>
      <c r="B137" s="116" t="s">
        <v>288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3" t="s">
        <v>280</v>
      </c>
      <c r="T137" s="116" t="s">
        <v>314</v>
      </c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3" t="s">
        <v>282</v>
      </c>
      <c r="AL137" s="116" t="s">
        <v>315</v>
      </c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3" t="s">
        <v>284</v>
      </c>
      <c r="BD137" s="116" t="s">
        <v>316</v>
      </c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3" t="s">
        <v>286</v>
      </c>
      <c r="BV137" s="116" t="s">
        <v>317</v>
      </c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</row>
    <row r="138" spans="1:90" ht="20.100000000000001" customHeight="1" x14ac:dyDescent="0.25"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</row>
    <row r="139" spans="1:90" ht="20.100000000000001" customHeight="1" x14ac:dyDescent="0.25">
      <c r="A139" s="1">
        <v>1</v>
      </c>
      <c r="B139" s="114" t="s">
        <v>203</v>
      </c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44">
        <v>1</v>
      </c>
      <c r="T139" s="114" t="s">
        <v>203</v>
      </c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44">
        <v>1</v>
      </c>
      <c r="AL139" s="114" t="s">
        <v>203</v>
      </c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44">
        <v>1</v>
      </c>
      <c r="BD139" s="114" t="s">
        <v>203</v>
      </c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44">
        <v>1</v>
      </c>
      <c r="BV139" s="114" t="s">
        <v>203</v>
      </c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14"/>
      <c r="CG139" s="114"/>
      <c r="CH139" s="114"/>
      <c r="CI139" s="114"/>
      <c r="CJ139" s="114"/>
      <c r="CK139" s="114"/>
      <c r="CL139" s="114"/>
    </row>
    <row r="140" spans="1:90" ht="20.100000000000001" customHeight="1" x14ac:dyDescent="0.25">
      <c r="B140" s="114" t="s">
        <v>206</v>
      </c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44"/>
      <c r="T140" s="114" t="s">
        <v>206</v>
      </c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44"/>
      <c r="AL140" s="114" t="s">
        <v>206</v>
      </c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44"/>
      <c r="BD140" s="114" t="s">
        <v>206</v>
      </c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14"/>
      <c r="BP140" s="114"/>
      <c r="BQ140" s="114"/>
      <c r="BR140" s="114"/>
      <c r="BS140" s="114"/>
      <c r="BT140" s="114"/>
      <c r="BU140" s="44"/>
      <c r="BV140" s="114" t="s">
        <v>206</v>
      </c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14"/>
      <c r="CL140" s="114"/>
    </row>
    <row r="141" spans="1:90" ht="20.100000000000001" customHeight="1" x14ac:dyDescent="0.25">
      <c r="B141" s="114" t="s">
        <v>207</v>
      </c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44"/>
      <c r="T141" s="114" t="s">
        <v>207</v>
      </c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44"/>
      <c r="AL141" s="114" t="s">
        <v>207</v>
      </c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44"/>
      <c r="BD141" s="114" t="s">
        <v>207</v>
      </c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S141" s="114"/>
      <c r="BT141" s="114"/>
      <c r="BU141" s="44"/>
      <c r="BV141" s="114" t="s">
        <v>207</v>
      </c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14"/>
      <c r="CG141" s="114"/>
      <c r="CH141" s="114"/>
      <c r="CI141" s="114"/>
      <c r="CJ141" s="114"/>
      <c r="CK141" s="114"/>
      <c r="CL141" s="114"/>
    </row>
    <row r="142" spans="1:90" ht="20.100000000000001" customHeight="1" x14ac:dyDescent="0.25">
      <c r="B142" s="114" t="s">
        <v>204</v>
      </c>
      <c r="C142" s="114"/>
      <c r="D142" s="114"/>
      <c r="E142" s="114"/>
      <c r="F142" s="114"/>
      <c r="G142" s="114"/>
      <c r="H142" s="114"/>
      <c r="I142" s="20" t="s">
        <v>19</v>
      </c>
      <c r="J142" s="90">
        <f>'Lampiran 1'!J28-'Lampiran 1'!N28</f>
        <v>2.12</v>
      </c>
      <c r="K142" s="90"/>
      <c r="L142" s="90"/>
      <c r="M142" s="90"/>
      <c r="S142" s="44"/>
      <c r="T142" s="114" t="s">
        <v>204</v>
      </c>
      <c r="U142" s="114"/>
      <c r="V142" s="114"/>
      <c r="W142" s="114"/>
      <c r="X142" s="114"/>
      <c r="Y142" s="114"/>
      <c r="Z142" s="114"/>
      <c r="AA142" s="40" t="s">
        <v>19</v>
      </c>
      <c r="AB142" s="90">
        <f>'Lampiran 1'!J29-'Lampiran 1'!N29</f>
        <v>2.25</v>
      </c>
      <c r="AC142" s="90"/>
      <c r="AD142" s="90"/>
      <c r="AE142" s="90"/>
      <c r="AF142" s="44"/>
      <c r="AG142" s="44"/>
      <c r="AH142" s="44"/>
      <c r="AI142" s="44"/>
      <c r="AJ142" s="44"/>
      <c r="AK142" s="44"/>
      <c r="AL142" s="114" t="s">
        <v>204</v>
      </c>
      <c r="AM142" s="114"/>
      <c r="AN142" s="114"/>
      <c r="AO142" s="114"/>
      <c r="AP142" s="114"/>
      <c r="AQ142" s="114"/>
      <c r="AR142" s="114"/>
      <c r="AS142" s="40" t="s">
        <v>19</v>
      </c>
      <c r="AT142" s="90">
        <f>'Lampiran 1'!J30-'Lampiran 1'!N30</f>
        <v>2.31</v>
      </c>
      <c r="AU142" s="90"/>
      <c r="AV142" s="90"/>
      <c r="AW142" s="90"/>
      <c r="AX142" s="44"/>
      <c r="AY142" s="44"/>
      <c r="AZ142" s="44"/>
      <c r="BA142" s="44"/>
      <c r="BB142" s="44"/>
      <c r="BC142" s="44"/>
      <c r="BD142" s="114" t="s">
        <v>204</v>
      </c>
      <c r="BE142" s="114"/>
      <c r="BF142" s="114"/>
      <c r="BG142" s="114"/>
      <c r="BH142" s="114"/>
      <c r="BI142" s="114"/>
      <c r="BJ142" s="114"/>
      <c r="BK142" s="40" t="s">
        <v>19</v>
      </c>
      <c r="BL142" s="90">
        <f>'Lampiran 1'!J31-'Lampiran 1'!N31</f>
        <v>2.4700000000000002</v>
      </c>
      <c r="BM142" s="90"/>
      <c r="BN142" s="90"/>
      <c r="BO142" s="90"/>
      <c r="BP142" s="44"/>
      <c r="BQ142" s="44"/>
      <c r="BR142" s="44"/>
      <c r="BS142" s="44"/>
      <c r="BT142" s="44"/>
      <c r="BU142" s="44"/>
      <c r="BV142" s="114" t="s">
        <v>204</v>
      </c>
      <c r="BW142" s="114"/>
      <c r="BX142" s="114"/>
      <c r="BY142" s="114"/>
      <c r="BZ142" s="114"/>
      <c r="CA142" s="114"/>
      <c r="CB142" s="114"/>
      <c r="CC142" s="40" t="s">
        <v>19</v>
      </c>
      <c r="CD142" s="90">
        <f>'Lampiran 1'!J32-'Lampiran 1'!N32</f>
        <v>2.5099999999999998</v>
      </c>
      <c r="CE142" s="90"/>
      <c r="CF142" s="90"/>
      <c r="CG142" s="90"/>
      <c r="CH142" s="44"/>
      <c r="CI142" s="44"/>
      <c r="CJ142" s="44"/>
      <c r="CK142" s="44"/>
      <c r="CL142" s="44"/>
    </row>
    <row r="143" spans="1:90" ht="20.100000000000001" customHeight="1" x14ac:dyDescent="0.25">
      <c r="B143" s="114" t="s">
        <v>205</v>
      </c>
      <c r="C143" s="114"/>
      <c r="D143" s="114"/>
      <c r="E143" s="114"/>
      <c r="F143" s="114"/>
      <c r="G143" s="114"/>
      <c r="H143" s="114"/>
      <c r="I143" s="20" t="s">
        <v>19</v>
      </c>
      <c r="J143" s="151">
        <v>18791.05</v>
      </c>
      <c r="K143" s="151"/>
      <c r="L143" s="151"/>
      <c r="M143" s="151"/>
      <c r="N143" s="151"/>
      <c r="S143" s="44"/>
      <c r="T143" s="114" t="s">
        <v>205</v>
      </c>
      <c r="U143" s="114"/>
      <c r="V143" s="114"/>
      <c r="W143" s="114"/>
      <c r="X143" s="114"/>
      <c r="Y143" s="114"/>
      <c r="Z143" s="114"/>
      <c r="AA143" s="40" t="s">
        <v>19</v>
      </c>
      <c r="AB143" s="151">
        <v>18791.05</v>
      </c>
      <c r="AC143" s="151"/>
      <c r="AD143" s="151"/>
      <c r="AE143" s="151"/>
      <c r="AF143" s="151"/>
      <c r="AG143" s="44"/>
      <c r="AH143" s="44"/>
      <c r="AI143" s="44"/>
      <c r="AJ143" s="44"/>
      <c r="AK143" s="44"/>
      <c r="AL143" s="114" t="s">
        <v>205</v>
      </c>
      <c r="AM143" s="114"/>
      <c r="AN143" s="114"/>
      <c r="AO143" s="114"/>
      <c r="AP143" s="114"/>
      <c r="AQ143" s="114"/>
      <c r="AR143" s="114"/>
      <c r="AS143" s="40" t="s">
        <v>19</v>
      </c>
      <c r="AT143" s="151">
        <v>18791.05</v>
      </c>
      <c r="AU143" s="151"/>
      <c r="AV143" s="151"/>
      <c r="AW143" s="151"/>
      <c r="AX143" s="151"/>
      <c r="AY143" s="44"/>
      <c r="AZ143" s="44"/>
      <c r="BA143" s="44"/>
      <c r="BB143" s="44"/>
      <c r="BC143" s="44"/>
      <c r="BD143" s="114" t="s">
        <v>205</v>
      </c>
      <c r="BE143" s="114"/>
      <c r="BF143" s="114"/>
      <c r="BG143" s="114"/>
      <c r="BH143" s="114"/>
      <c r="BI143" s="114"/>
      <c r="BJ143" s="114"/>
      <c r="BK143" s="40" t="s">
        <v>19</v>
      </c>
      <c r="BL143" s="151">
        <v>18791.05</v>
      </c>
      <c r="BM143" s="151"/>
      <c r="BN143" s="151"/>
      <c r="BO143" s="151"/>
      <c r="BP143" s="151"/>
      <c r="BQ143" s="44"/>
      <c r="BR143" s="44"/>
      <c r="BS143" s="44"/>
      <c r="BT143" s="44"/>
      <c r="BU143" s="44"/>
      <c r="BV143" s="114" t="s">
        <v>205</v>
      </c>
      <c r="BW143" s="114"/>
      <c r="BX143" s="114"/>
      <c r="BY143" s="114"/>
      <c r="BZ143" s="114"/>
      <c r="CA143" s="114"/>
      <c r="CB143" s="114"/>
      <c r="CC143" s="40" t="s">
        <v>19</v>
      </c>
      <c r="CD143" s="151">
        <v>18791.05</v>
      </c>
      <c r="CE143" s="151"/>
      <c r="CF143" s="151"/>
      <c r="CG143" s="151"/>
      <c r="CH143" s="151"/>
      <c r="CI143" s="44"/>
      <c r="CJ143" s="44"/>
      <c r="CK143" s="44"/>
      <c r="CL143" s="44"/>
    </row>
    <row r="144" spans="1:90" ht="20.100000000000001" customHeight="1" x14ac:dyDescent="0.25">
      <c r="J144" s="130" t="s">
        <v>269</v>
      </c>
      <c r="K144" s="130"/>
      <c r="L144" s="130"/>
      <c r="M144" s="130"/>
      <c r="N144" s="130"/>
      <c r="S144" s="44"/>
      <c r="T144" s="44"/>
      <c r="U144" s="44"/>
      <c r="V144" s="44"/>
      <c r="W144" s="44"/>
      <c r="X144" s="44"/>
      <c r="Y144" s="44"/>
      <c r="Z144" s="44"/>
      <c r="AA144" s="44"/>
      <c r="AB144" s="130" t="s">
        <v>269</v>
      </c>
      <c r="AC144" s="130"/>
      <c r="AD144" s="130"/>
      <c r="AE144" s="130"/>
      <c r="AF144" s="130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130" t="s">
        <v>269</v>
      </c>
      <c r="AU144" s="130"/>
      <c r="AV144" s="130"/>
      <c r="AW144" s="130"/>
      <c r="AX144" s="130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130" t="s">
        <v>269</v>
      </c>
      <c r="BM144" s="130"/>
      <c r="BN144" s="130"/>
      <c r="BO144" s="130"/>
      <c r="BP144" s="130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130" t="s">
        <v>269</v>
      </c>
      <c r="CE144" s="130"/>
      <c r="CF144" s="130"/>
      <c r="CG144" s="130"/>
      <c r="CH144" s="130"/>
      <c r="CI144" s="44"/>
      <c r="CJ144" s="44"/>
      <c r="CK144" s="44"/>
      <c r="CL144" s="44"/>
    </row>
    <row r="145" spans="1:90" ht="20.100000000000001" customHeight="1" x14ac:dyDescent="0.25">
      <c r="B145" s="114" t="s">
        <v>208</v>
      </c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44"/>
      <c r="T145" s="114" t="s">
        <v>208</v>
      </c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44"/>
      <c r="AL145" s="114" t="s">
        <v>208</v>
      </c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44"/>
      <c r="BD145" s="114" t="s">
        <v>208</v>
      </c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44"/>
      <c r="BV145" s="114" t="s">
        <v>208</v>
      </c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14"/>
      <c r="CG145" s="114"/>
      <c r="CH145" s="114"/>
      <c r="CI145" s="114"/>
      <c r="CJ145" s="114"/>
      <c r="CK145" s="114"/>
      <c r="CL145" s="114"/>
    </row>
    <row r="146" spans="1:90" ht="20.100000000000001" customHeight="1" x14ac:dyDescent="0.25">
      <c r="B146" s="1" t="s">
        <v>193</v>
      </c>
      <c r="C146" s="20" t="s">
        <v>19</v>
      </c>
      <c r="D146" s="46" t="s">
        <v>209</v>
      </c>
      <c r="E146" s="46"/>
      <c r="F146" s="46"/>
      <c r="G146" s="46"/>
      <c r="H146" s="46"/>
      <c r="I146" s="20" t="s">
        <v>28</v>
      </c>
      <c r="J146" s="114" t="s">
        <v>205</v>
      </c>
      <c r="K146" s="114"/>
      <c r="L146" s="114"/>
      <c r="M146" s="114"/>
      <c r="N146" s="114"/>
      <c r="O146" s="114"/>
      <c r="P146" s="114"/>
      <c r="S146" s="44"/>
      <c r="T146" s="44" t="s">
        <v>193</v>
      </c>
      <c r="U146" s="40" t="s">
        <v>19</v>
      </c>
      <c r="V146" s="46" t="s">
        <v>209</v>
      </c>
      <c r="W146" s="46"/>
      <c r="X146" s="46"/>
      <c r="Y146" s="46"/>
      <c r="Z146" s="46"/>
      <c r="AA146" s="40" t="s">
        <v>28</v>
      </c>
      <c r="AB146" s="114" t="s">
        <v>205</v>
      </c>
      <c r="AC146" s="114"/>
      <c r="AD146" s="114"/>
      <c r="AE146" s="114"/>
      <c r="AF146" s="114"/>
      <c r="AG146" s="114"/>
      <c r="AH146" s="114"/>
      <c r="AI146" s="44"/>
      <c r="AJ146" s="44"/>
      <c r="AK146" s="44"/>
      <c r="AL146" s="44" t="s">
        <v>193</v>
      </c>
      <c r="AM146" s="40" t="s">
        <v>19</v>
      </c>
      <c r="AN146" s="46" t="s">
        <v>209</v>
      </c>
      <c r="AO146" s="46"/>
      <c r="AP146" s="46"/>
      <c r="AQ146" s="46"/>
      <c r="AR146" s="46"/>
      <c r="AS146" s="40" t="s">
        <v>28</v>
      </c>
      <c r="AT146" s="114" t="s">
        <v>205</v>
      </c>
      <c r="AU146" s="114"/>
      <c r="AV146" s="114"/>
      <c r="AW146" s="114"/>
      <c r="AX146" s="114"/>
      <c r="AY146" s="114"/>
      <c r="AZ146" s="114"/>
      <c r="BA146" s="44"/>
      <c r="BB146" s="44"/>
      <c r="BC146" s="44"/>
      <c r="BD146" s="44" t="s">
        <v>193</v>
      </c>
      <c r="BE146" s="40" t="s">
        <v>19</v>
      </c>
      <c r="BF146" s="46" t="s">
        <v>209</v>
      </c>
      <c r="BG146" s="46"/>
      <c r="BH146" s="46"/>
      <c r="BI146" s="46"/>
      <c r="BJ146" s="46"/>
      <c r="BK146" s="40" t="s">
        <v>28</v>
      </c>
      <c r="BL146" s="114" t="s">
        <v>205</v>
      </c>
      <c r="BM146" s="114"/>
      <c r="BN146" s="114"/>
      <c r="BO146" s="114"/>
      <c r="BP146" s="114"/>
      <c r="BQ146" s="114"/>
      <c r="BR146" s="114"/>
      <c r="BS146" s="44"/>
      <c r="BT146" s="44"/>
      <c r="BU146" s="44"/>
      <c r="BV146" s="44" t="s">
        <v>193</v>
      </c>
      <c r="BW146" s="40" t="s">
        <v>19</v>
      </c>
      <c r="BX146" s="46" t="s">
        <v>209</v>
      </c>
      <c r="BY146" s="46"/>
      <c r="BZ146" s="46"/>
      <c r="CA146" s="46"/>
      <c r="CB146" s="46"/>
      <c r="CC146" s="40" t="s">
        <v>28</v>
      </c>
      <c r="CD146" s="114" t="s">
        <v>205</v>
      </c>
      <c r="CE146" s="114"/>
      <c r="CF146" s="114"/>
      <c r="CG146" s="114"/>
      <c r="CH146" s="114"/>
      <c r="CI146" s="114"/>
      <c r="CJ146" s="114"/>
      <c r="CK146" s="44"/>
      <c r="CL146" s="44"/>
    </row>
    <row r="147" spans="1:90" ht="20.100000000000001" customHeight="1" x14ac:dyDescent="0.25">
      <c r="C147" s="20" t="s">
        <v>19</v>
      </c>
      <c r="D147" s="90">
        <f>J142</f>
        <v>2.12</v>
      </c>
      <c r="E147" s="46"/>
      <c r="F147" s="46"/>
      <c r="G147" s="46"/>
      <c r="H147" s="46"/>
      <c r="I147" s="23" t="s">
        <v>28</v>
      </c>
      <c r="J147" s="151">
        <f>J143</f>
        <v>18791.05</v>
      </c>
      <c r="K147" s="46"/>
      <c r="L147" s="46"/>
      <c r="M147" s="46"/>
      <c r="N147" s="46"/>
      <c r="O147" s="46"/>
      <c r="S147" s="44"/>
      <c r="T147" s="44"/>
      <c r="U147" s="40" t="s">
        <v>19</v>
      </c>
      <c r="V147" s="90">
        <f>AB142</f>
        <v>2.25</v>
      </c>
      <c r="W147" s="46"/>
      <c r="X147" s="46"/>
      <c r="Y147" s="46"/>
      <c r="Z147" s="46"/>
      <c r="AA147" s="40" t="s">
        <v>28</v>
      </c>
      <c r="AB147" s="151">
        <f>AB143</f>
        <v>18791.05</v>
      </c>
      <c r="AC147" s="46"/>
      <c r="AD147" s="46"/>
      <c r="AE147" s="46"/>
      <c r="AF147" s="46"/>
      <c r="AG147" s="46"/>
      <c r="AH147" s="44"/>
      <c r="AI147" s="44"/>
      <c r="AJ147" s="44"/>
      <c r="AK147" s="44"/>
      <c r="AL147" s="44"/>
      <c r="AM147" s="40" t="s">
        <v>19</v>
      </c>
      <c r="AN147" s="90">
        <f>AT142</f>
        <v>2.31</v>
      </c>
      <c r="AO147" s="46"/>
      <c r="AP147" s="46"/>
      <c r="AQ147" s="46"/>
      <c r="AR147" s="46"/>
      <c r="AS147" s="40" t="s">
        <v>28</v>
      </c>
      <c r="AT147" s="151">
        <f>AT143</f>
        <v>18791.05</v>
      </c>
      <c r="AU147" s="46"/>
      <c r="AV147" s="46"/>
      <c r="AW147" s="46"/>
      <c r="AX147" s="46"/>
      <c r="AY147" s="46"/>
      <c r="AZ147" s="44"/>
      <c r="BA147" s="44"/>
      <c r="BB147" s="44"/>
      <c r="BC147" s="44"/>
      <c r="BD147" s="44"/>
      <c r="BE147" s="40" t="s">
        <v>19</v>
      </c>
      <c r="BF147" s="90">
        <f>BL142</f>
        <v>2.4700000000000002</v>
      </c>
      <c r="BG147" s="46"/>
      <c r="BH147" s="46"/>
      <c r="BI147" s="46"/>
      <c r="BJ147" s="46"/>
      <c r="BK147" s="40" t="s">
        <v>28</v>
      </c>
      <c r="BL147" s="151">
        <f>BL143</f>
        <v>18791.05</v>
      </c>
      <c r="BM147" s="46"/>
      <c r="BN147" s="46"/>
      <c r="BO147" s="46"/>
      <c r="BP147" s="46"/>
      <c r="BQ147" s="46"/>
      <c r="BR147" s="44"/>
      <c r="BS147" s="44"/>
      <c r="BT147" s="44"/>
      <c r="BU147" s="44"/>
      <c r="BV147" s="44"/>
      <c r="BW147" s="40" t="s">
        <v>19</v>
      </c>
      <c r="BX147" s="90">
        <f>CD142</f>
        <v>2.5099999999999998</v>
      </c>
      <c r="BY147" s="46"/>
      <c r="BZ147" s="46"/>
      <c r="CA147" s="46"/>
      <c r="CB147" s="46"/>
      <c r="CC147" s="40" t="s">
        <v>28</v>
      </c>
      <c r="CD147" s="151">
        <f>CD143</f>
        <v>18791.05</v>
      </c>
      <c r="CE147" s="46"/>
      <c r="CF147" s="46"/>
      <c r="CG147" s="46"/>
      <c r="CH147" s="46"/>
      <c r="CI147" s="46"/>
      <c r="CJ147" s="44"/>
      <c r="CK147" s="44"/>
      <c r="CL147" s="44"/>
    </row>
    <row r="148" spans="1:90" ht="20.100000000000001" customHeight="1" x14ac:dyDescent="0.25">
      <c r="C148" s="20" t="s">
        <v>19</v>
      </c>
      <c r="D148" s="152">
        <f>D147*J147</f>
        <v>39837.025999999998</v>
      </c>
      <c r="E148" s="152"/>
      <c r="F148" s="152"/>
      <c r="G148" s="152"/>
      <c r="H148" s="152"/>
      <c r="S148" s="44"/>
      <c r="T148" s="44"/>
      <c r="U148" s="40" t="s">
        <v>19</v>
      </c>
      <c r="V148" s="152">
        <f>V147*AB147</f>
        <v>42279.862499999996</v>
      </c>
      <c r="W148" s="152"/>
      <c r="X148" s="152"/>
      <c r="Y148" s="152"/>
      <c r="Z148" s="152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0" t="s">
        <v>19</v>
      </c>
      <c r="AN148" s="152">
        <f>AN147*AT147</f>
        <v>43407.325499999999</v>
      </c>
      <c r="AO148" s="152"/>
      <c r="AP148" s="152"/>
      <c r="AQ148" s="152"/>
      <c r="AR148" s="152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0" t="s">
        <v>19</v>
      </c>
      <c r="BF148" s="152">
        <f>BF147*BL147</f>
        <v>46413.893499999998</v>
      </c>
      <c r="BG148" s="152"/>
      <c r="BH148" s="152"/>
      <c r="BI148" s="152"/>
      <c r="BJ148" s="152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0" t="s">
        <v>19</v>
      </c>
      <c r="BX148" s="152">
        <f>BX147*CD147</f>
        <v>47165.535499999991</v>
      </c>
      <c r="BY148" s="152"/>
      <c r="BZ148" s="152"/>
      <c r="CA148" s="152"/>
      <c r="CB148" s="152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</row>
    <row r="149" spans="1:90" ht="20.100000000000001" customHeight="1" x14ac:dyDescent="0.25"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</row>
    <row r="150" spans="1:90" ht="20.100000000000001" customHeight="1" x14ac:dyDescent="0.25">
      <c r="A150" s="1">
        <v>2</v>
      </c>
      <c r="B150" s="114" t="s">
        <v>210</v>
      </c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44">
        <v>2</v>
      </c>
      <c r="T150" s="114" t="s">
        <v>210</v>
      </c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44">
        <v>2</v>
      </c>
      <c r="AL150" s="114" t="s">
        <v>210</v>
      </c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44">
        <v>2</v>
      </c>
      <c r="BD150" s="114" t="s">
        <v>210</v>
      </c>
      <c r="BE150" s="114"/>
      <c r="BF150" s="114"/>
      <c r="BG150" s="114"/>
      <c r="BH150" s="114"/>
      <c r="BI150" s="114"/>
      <c r="BJ150" s="114"/>
      <c r="BK150" s="114"/>
      <c r="BL150" s="114"/>
      <c r="BM150" s="114"/>
      <c r="BN150" s="114"/>
      <c r="BO150" s="114"/>
      <c r="BP150" s="114"/>
      <c r="BQ150" s="114"/>
      <c r="BR150" s="114"/>
      <c r="BS150" s="114"/>
      <c r="BT150" s="114"/>
      <c r="BU150" s="44">
        <v>2</v>
      </c>
      <c r="BV150" s="114" t="s">
        <v>210</v>
      </c>
      <c r="BW150" s="114"/>
      <c r="BX150" s="114"/>
      <c r="BY150" s="114"/>
      <c r="BZ150" s="114"/>
      <c r="CA150" s="114"/>
      <c r="CB150" s="114"/>
      <c r="CC150" s="114"/>
      <c r="CD150" s="114"/>
      <c r="CE150" s="114"/>
      <c r="CF150" s="114"/>
      <c r="CG150" s="114"/>
      <c r="CH150" s="114"/>
      <c r="CI150" s="114"/>
      <c r="CJ150" s="114"/>
      <c r="CK150" s="114"/>
      <c r="CL150" s="114"/>
    </row>
    <row r="151" spans="1:90" ht="20.100000000000001" customHeight="1" x14ac:dyDescent="0.25">
      <c r="B151" s="114" t="s">
        <v>211</v>
      </c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44"/>
      <c r="T151" s="114" t="s">
        <v>211</v>
      </c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44"/>
      <c r="AL151" s="114" t="s">
        <v>211</v>
      </c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44"/>
      <c r="BD151" s="114" t="s">
        <v>211</v>
      </c>
      <c r="BE151" s="114"/>
      <c r="BF151" s="114"/>
      <c r="BG151" s="114"/>
      <c r="BH151" s="114"/>
      <c r="BI151" s="114"/>
      <c r="BJ151" s="114"/>
      <c r="BK151" s="114"/>
      <c r="BL151" s="114"/>
      <c r="BM151" s="114"/>
      <c r="BN151" s="114"/>
      <c r="BO151" s="114"/>
      <c r="BP151" s="114"/>
      <c r="BQ151" s="114"/>
      <c r="BR151" s="114"/>
      <c r="BS151" s="114"/>
      <c r="BT151" s="114"/>
      <c r="BU151" s="44"/>
      <c r="BV151" s="114" t="s">
        <v>211</v>
      </c>
      <c r="BW151" s="114"/>
      <c r="BX151" s="114"/>
      <c r="BY151" s="114"/>
      <c r="BZ151" s="114"/>
      <c r="CA151" s="114"/>
      <c r="CB151" s="114"/>
      <c r="CC151" s="114"/>
      <c r="CD151" s="114"/>
      <c r="CE151" s="114"/>
      <c r="CF151" s="114"/>
      <c r="CG151" s="114"/>
      <c r="CH151" s="114"/>
      <c r="CI151" s="114"/>
      <c r="CJ151" s="114"/>
      <c r="CK151" s="114"/>
      <c r="CL151" s="114"/>
    </row>
    <row r="152" spans="1:90" ht="20.100000000000001" customHeight="1" x14ac:dyDescent="0.25">
      <c r="B152" s="114" t="s">
        <v>191</v>
      </c>
      <c r="C152" s="114"/>
      <c r="D152" s="114"/>
      <c r="E152" s="114"/>
      <c r="F152" s="114"/>
      <c r="G152" s="114"/>
      <c r="H152" s="114"/>
      <c r="I152" s="114"/>
      <c r="J152" s="18" t="s">
        <v>19</v>
      </c>
      <c r="K152" s="50">
        <v>30</v>
      </c>
      <c r="L152" s="50"/>
      <c r="M152" s="50"/>
      <c r="N152" s="18" t="s">
        <v>19</v>
      </c>
      <c r="O152" s="156">
        <f>K152+273.15</f>
        <v>303.14999999999998</v>
      </c>
      <c r="P152" s="156"/>
      <c r="Q152" s="156"/>
      <c r="S152" s="44"/>
      <c r="T152" s="114" t="s">
        <v>191</v>
      </c>
      <c r="U152" s="114"/>
      <c r="V152" s="114"/>
      <c r="W152" s="114"/>
      <c r="X152" s="114"/>
      <c r="Y152" s="114"/>
      <c r="Z152" s="114"/>
      <c r="AA152" s="114"/>
      <c r="AB152" s="40" t="s">
        <v>19</v>
      </c>
      <c r="AC152" s="50">
        <v>30</v>
      </c>
      <c r="AD152" s="50"/>
      <c r="AE152" s="50"/>
      <c r="AF152" s="40" t="s">
        <v>19</v>
      </c>
      <c r="AG152" s="156">
        <f>AC152+273.15</f>
        <v>303.14999999999998</v>
      </c>
      <c r="AH152" s="156"/>
      <c r="AI152" s="156"/>
      <c r="AJ152" s="44"/>
      <c r="AK152" s="44"/>
      <c r="AL152" s="114" t="s">
        <v>191</v>
      </c>
      <c r="AM152" s="114"/>
      <c r="AN152" s="114"/>
      <c r="AO152" s="114"/>
      <c r="AP152" s="114"/>
      <c r="AQ152" s="114"/>
      <c r="AR152" s="114"/>
      <c r="AS152" s="114"/>
      <c r="AT152" s="40" t="s">
        <v>19</v>
      </c>
      <c r="AU152" s="50">
        <v>30</v>
      </c>
      <c r="AV152" s="50"/>
      <c r="AW152" s="50"/>
      <c r="AX152" s="40" t="s">
        <v>19</v>
      </c>
      <c r="AY152" s="156">
        <f>AU152+273.15</f>
        <v>303.14999999999998</v>
      </c>
      <c r="AZ152" s="156"/>
      <c r="BA152" s="156"/>
      <c r="BB152" s="44"/>
      <c r="BC152" s="44"/>
      <c r="BD152" s="114" t="s">
        <v>191</v>
      </c>
      <c r="BE152" s="114"/>
      <c r="BF152" s="114"/>
      <c r="BG152" s="114"/>
      <c r="BH152" s="114"/>
      <c r="BI152" s="114"/>
      <c r="BJ152" s="114"/>
      <c r="BK152" s="114"/>
      <c r="BL152" s="40" t="s">
        <v>19</v>
      </c>
      <c r="BM152" s="50">
        <v>30</v>
      </c>
      <c r="BN152" s="50"/>
      <c r="BO152" s="50"/>
      <c r="BP152" s="40" t="s">
        <v>19</v>
      </c>
      <c r="BQ152" s="156">
        <f>BM152+273.15</f>
        <v>303.14999999999998</v>
      </c>
      <c r="BR152" s="156"/>
      <c r="BS152" s="156"/>
      <c r="BT152" s="44"/>
      <c r="BU152" s="44"/>
      <c r="BV152" s="114" t="s">
        <v>191</v>
      </c>
      <c r="BW152" s="114"/>
      <c r="BX152" s="114"/>
      <c r="BY152" s="114"/>
      <c r="BZ152" s="114"/>
      <c r="CA152" s="114"/>
      <c r="CB152" s="114"/>
      <c r="CC152" s="114"/>
      <c r="CD152" s="40" t="s">
        <v>19</v>
      </c>
      <c r="CE152" s="50">
        <v>30</v>
      </c>
      <c r="CF152" s="50"/>
      <c r="CG152" s="50"/>
      <c r="CH152" s="40" t="s">
        <v>19</v>
      </c>
      <c r="CI152" s="156">
        <f>CE152+273.15</f>
        <v>303.14999999999998</v>
      </c>
      <c r="CJ152" s="156"/>
      <c r="CK152" s="156"/>
      <c r="CL152" s="44"/>
    </row>
    <row r="153" spans="1:90" ht="20.100000000000001" customHeight="1" x14ac:dyDescent="0.25">
      <c r="B153" s="114" t="s">
        <v>192</v>
      </c>
      <c r="C153" s="114"/>
      <c r="D153" s="114"/>
      <c r="E153" s="114"/>
      <c r="F153" s="114"/>
      <c r="G153" s="114"/>
      <c r="H153" s="114"/>
      <c r="I153" s="114"/>
      <c r="J153" s="18" t="s">
        <v>19</v>
      </c>
      <c r="K153" s="50">
        <f>L58</f>
        <v>49</v>
      </c>
      <c r="L153" s="46"/>
      <c r="M153" s="46"/>
      <c r="N153" s="18" t="s">
        <v>19</v>
      </c>
      <c r="O153" s="156">
        <f>K153+273.15</f>
        <v>322.14999999999998</v>
      </c>
      <c r="P153" s="156"/>
      <c r="Q153" s="156"/>
      <c r="S153" s="44"/>
      <c r="T153" s="114" t="s">
        <v>192</v>
      </c>
      <c r="U153" s="114"/>
      <c r="V153" s="114"/>
      <c r="W153" s="114"/>
      <c r="X153" s="114"/>
      <c r="Y153" s="114"/>
      <c r="Z153" s="114"/>
      <c r="AA153" s="114"/>
      <c r="AB153" s="40" t="s">
        <v>19</v>
      </c>
      <c r="AC153" s="50">
        <f>AD58</f>
        <v>54</v>
      </c>
      <c r="AD153" s="46"/>
      <c r="AE153" s="46"/>
      <c r="AF153" s="40" t="s">
        <v>19</v>
      </c>
      <c r="AG153" s="156">
        <f>AC153+273.15</f>
        <v>327.14999999999998</v>
      </c>
      <c r="AH153" s="156"/>
      <c r="AI153" s="156"/>
      <c r="AJ153" s="44"/>
      <c r="AK153" s="44"/>
      <c r="AL153" s="114" t="s">
        <v>192</v>
      </c>
      <c r="AM153" s="114"/>
      <c r="AN153" s="114"/>
      <c r="AO153" s="114"/>
      <c r="AP153" s="114"/>
      <c r="AQ153" s="114"/>
      <c r="AR153" s="114"/>
      <c r="AS153" s="114"/>
      <c r="AT153" s="40" t="s">
        <v>19</v>
      </c>
      <c r="AU153" s="50">
        <f>AV58</f>
        <v>59</v>
      </c>
      <c r="AV153" s="46"/>
      <c r="AW153" s="46"/>
      <c r="AX153" s="40" t="s">
        <v>19</v>
      </c>
      <c r="AY153" s="156">
        <f>AU153+273.15</f>
        <v>332.15</v>
      </c>
      <c r="AZ153" s="156"/>
      <c r="BA153" s="156"/>
      <c r="BB153" s="44"/>
      <c r="BC153" s="44"/>
      <c r="BD153" s="114" t="s">
        <v>192</v>
      </c>
      <c r="BE153" s="114"/>
      <c r="BF153" s="114"/>
      <c r="BG153" s="114"/>
      <c r="BH153" s="114"/>
      <c r="BI153" s="114"/>
      <c r="BJ153" s="114"/>
      <c r="BK153" s="114"/>
      <c r="BL153" s="40" t="s">
        <v>19</v>
      </c>
      <c r="BM153" s="50">
        <f>BN58</f>
        <v>64</v>
      </c>
      <c r="BN153" s="46"/>
      <c r="BO153" s="46"/>
      <c r="BP153" s="40" t="s">
        <v>19</v>
      </c>
      <c r="BQ153" s="156">
        <f>BM153+273.15</f>
        <v>337.15</v>
      </c>
      <c r="BR153" s="156"/>
      <c r="BS153" s="156"/>
      <c r="BT153" s="44"/>
      <c r="BU153" s="44"/>
      <c r="BV153" s="114" t="s">
        <v>192</v>
      </c>
      <c r="BW153" s="114"/>
      <c r="BX153" s="114"/>
      <c r="BY153" s="114"/>
      <c r="BZ153" s="114"/>
      <c r="CA153" s="114"/>
      <c r="CB153" s="114"/>
      <c r="CC153" s="114"/>
      <c r="CD153" s="40" t="s">
        <v>19</v>
      </c>
      <c r="CE153" s="50">
        <f>CF58</f>
        <v>69</v>
      </c>
      <c r="CF153" s="46"/>
      <c r="CG153" s="46"/>
      <c r="CH153" s="40" t="s">
        <v>19</v>
      </c>
      <c r="CI153" s="156">
        <f>CE153+273.15</f>
        <v>342.15</v>
      </c>
      <c r="CJ153" s="156"/>
      <c r="CK153" s="156"/>
      <c r="CL153" s="44"/>
    </row>
    <row r="154" spans="1:90" ht="20.100000000000001" customHeight="1" x14ac:dyDescent="0.25">
      <c r="B154" s="114" t="s">
        <v>92</v>
      </c>
      <c r="C154" s="114"/>
      <c r="D154" s="114"/>
      <c r="E154" s="114"/>
      <c r="F154" s="114"/>
      <c r="G154" s="114"/>
      <c r="H154" s="114"/>
      <c r="I154" s="114"/>
      <c r="J154" s="18" t="s">
        <v>19</v>
      </c>
      <c r="K154" s="56">
        <f>H127</f>
        <v>927.65543500799993</v>
      </c>
      <c r="L154" s="46"/>
      <c r="M154" s="46"/>
      <c r="N154" s="46"/>
      <c r="S154" s="44"/>
      <c r="T154" s="114" t="s">
        <v>92</v>
      </c>
      <c r="U154" s="114"/>
      <c r="V154" s="114"/>
      <c r="W154" s="114"/>
      <c r="X154" s="114"/>
      <c r="Y154" s="114"/>
      <c r="Z154" s="114"/>
      <c r="AA154" s="114"/>
      <c r="AB154" s="40" t="s">
        <v>19</v>
      </c>
      <c r="AC154" s="56">
        <f>Z127</f>
        <v>927.65543500799993</v>
      </c>
      <c r="AD154" s="46"/>
      <c r="AE154" s="46"/>
      <c r="AF154" s="46"/>
      <c r="AG154" s="44"/>
      <c r="AH154" s="44"/>
      <c r="AI154" s="44"/>
      <c r="AJ154" s="44"/>
      <c r="AK154" s="44"/>
      <c r="AL154" s="114" t="s">
        <v>92</v>
      </c>
      <c r="AM154" s="114"/>
      <c r="AN154" s="114"/>
      <c r="AO154" s="114"/>
      <c r="AP154" s="114"/>
      <c r="AQ154" s="114"/>
      <c r="AR154" s="114"/>
      <c r="AS154" s="114"/>
      <c r="AT154" s="40" t="s">
        <v>19</v>
      </c>
      <c r="AU154" s="56">
        <f>AR127</f>
        <v>927.65543500799993</v>
      </c>
      <c r="AV154" s="46"/>
      <c r="AW154" s="46"/>
      <c r="AX154" s="46"/>
      <c r="AY154" s="44"/>
      <c r="AZ154" s="44"/>
      <c r="BA154" s="44"/>
      <c r="BB154" s="44"/>
      <c r="BC154" s="44"/>
      <c r="BD154" s="114" t="s">
        <v>92</v>
      </c>
      <c r="BE154" s="114"/>
      <c r="BF154" s="114"/>
      <c r="BG154" s="114"/>
      <c r="BH154" s="114"/>
      <c r="BI154" s="114"/>
      <c r="BJ154" s="114"/>
      <c r="BK154" s="114"/>
      <c r="BL154" s="40" t="s">
        <v>19</v>
      </c>
      <c r="BM154" s="56">
        <f>BJ127</f>
        <v>927.65543500799993</v>
      </c>
      <c r="BN154" s="46"/>
      <c r="BO154" s="46"/>
      <c r="BP154" s="46"/>
      <c r="BQ154" s="44"/>
      <c r="BR154" s="44"/>
      <c r="BS154" s="44"/>
      <c r="BT154" s="44"/>
      <c r="BU154" s="44"/>
      <c r="BV154" s="114" t="s">
        <v>92</v>
      </c>
      <c r="BW154" s="114"/>
      <c r="BX154" s="114"/>
      <c r="BY154" s="114"/>
      <c r="BZ154" s="114"/>
      <c r="CA154" s="114"/>
      <c r="CB154" s="114"/>
      <c r="CC154" s="114"/>
      <c r="CD154" s="40" t="s">
        <v>19</v>
      </c>
      <c r="CE154" s="56">
        <f>CB127</f>
        <v>927.65543500799993</v>
      </c>
      <c r="CF154" s="46"/>
      <c r="CG154" s="46"/>
      <c r="CH154" s="46"/>
      <c r="CI154" s="44"/>
      <c r="CJ154" s="44"/>
      <c r="CK154" s="44"/>
      <c r="CL154" s="44"/>
    </row>
    <row r="155" spans="1:90" ht="20.100000000000001" customHeight="1" x14ac:dyDescent="0.25">
      <c r="B155" s="114" t="s">
        <v>93</v>
      </c>
      <c r="C155" s="114"/>
      <c r="D155" s="114"/>
      <c r="E155" s="114"/>
      <c r="F155" s="114"/>
      <c r="G155" s="114"/>
      <c r="H155" s="114"/>
      <c r="I155" s="114"/>
      <c r="J155" s="18" t="s">
        <v>19</v>
      </c>
      <c r="K155" s="54">
        <v>28.84</v>
      </c>
      <c r="L155" s="54"/>
      <c r="M155" s="54"/>
      <c r="N155" s="54"/>
      <c r="O155" s="54"/>
      <c r="S155" s="44"/>
      <c r="T155" s="114" t="s">
        <v>93</v>
      </c>
      <c r="U155" s="114"/>
      <c r="V155" s="114"/>
      <c r="W155" s="114"/>
      <c r="X155" s="114"/>
      <c r="Y155" s="114"/>
      <c r="Z155" s="114"/>
      <c r="AA155" s="114"/>
      <c r="AB155" s="40" t="s">
        <v>19</v>
      </c>
      <c r="AC155" s="54">
        <v>28.84</v>
      </c>
      <c r="AD155" s="54"/>
      <c r="AE155" s="54"/>
      <c r="AF155" s="54"/>
      <c r="AG155" s="54"/>
      <c r="AH155" s="44"/>
      <c r="AI155" s="44"/>
      <c r="AJ155" s="44"/>
      <c r="AK155" s="44"/>
      <c r="AL155" s="114" t="s">
        <v>93</v>
      </c>
      <c r="AM155" s="114"/>
      <c r="AN155" s="114"/>
      <c r="AO155" s="114"/>
      <c r="AP155" s="114"/>
      <c r="AQ155" s="114"/>
      <c r="AR155" s="114"/>
      <c r="AS155" s="114"/>
      <c r="AT155" s="40" t="s">
        <v>19</v>
      </c>
      <c r="AU155" s="54">
        <v>28.84</v>
      </c>
      <c r="AV155" s="54"/>
      <c r="AW155" s="54"/>
      <c r="AX155" s="54"/>
      <c r="AY155" s="54"/>
      <c r="AZ155" s="44"/>
      <c r="BA155" s="44"/>
      <c r="BB155" s="44"/>
      <c r="BC155" s="44"/>
      <c r="BD155" s="114" t="s">
        <v>93</v>
      </c>
      <c r="BE155" s="114"/>
      <c r="BF155" s="114"/>
      <c r="BG155" s="114"/>
      <c r="BH155" s="114"/>
      <c r="BI155" s="114"/>
      <c r="BJ155" s="114"/>
      <c r="BK155" s="114"/>
      <c r="BL155" s="40" t="s">
        <v>19</v>
      </c>
      <c r="BM155" s="54">
        <v>28.84</v>
      </c>
      <c r="BN155" s="54"/>
      <c r="BO155" s="54"/>
      <c r="BP155" s="54"/>
      <c r="BQ155" s="54"/>
      <c r="BR155" s="44"/>
      <c r="BS155" s="44"/>
      <c r="BT155" s="44"/>
      <c r="BU155" s="44"/>
      <c r="BV155" s="114" t="s">
        <v>93</v>
      </c>
      <c r="BW155" s="114"/>
      <c r="BX155" s="114"/>
      <c r="BY155" s="114"/>
      <c r="BZ155" s="114"/>
      <c r="CA155" s="114"/>
      <c r="CB155" s="114"/>
      <c r="CC155" s="114"/>
      <c r="CD155" s="40" t="s">
        <v>19</v>
      </c>
      <c r="CE155" s="54">
        <v>28.84</v>
      </c>
      <c r="CF155" s="54"/>
      <c r="CG155" s="54"/>
      <c r="CH155" s="54"/>
      <c r="CI155" s="54"/>
      <c r="CJ155" s="44"/>
      <c r="CK155" s="44"/>
      <c r="CL155" s="44"/>
    </row>
    <row r="156" spans="1:90" ht="20.100000000000001" customHeight="1" x14ac:dyDescent="0.25">
      <c r="B156" s="114" t="s">
        <v>253</v>
      </c>
      <c r="C156" s="114"/>
      <c r="D156" s="114"/>
      <c r="E156" s="114"/>
      <c r="F156" s="114"/>
      <c r="G156" s="114"/>
      <c r="H156" s="114"/>
      <c r="I156" s="114"/>
      <c r="J156" s="36" t="s">
        <v>19</v>
      </c>
      <c r="K156" s="131">
        <v>1.0049999999999999</v>
      </c>
      <c r="L156" s="131"/>
      <c r="M156" s="131"/>
      <c r="N156" s="131"/>
      <c r="O156" s="131"/>
      <c r="S156" s="44"/>
      <c r="T156" s="114" t="s">
        <v>253</v>
      </c>
      <c r="U156" s="114"/>
      <c r="V156" s="114"/>
      <c r="W156" s="114"/>
      <c r="X156" s="114"/>
      <c r="Y156" s="114"/>
      <c r="Z156" s="114"/>
      <c r="AA156" s="114"/>
      <c r="AB156" s="40" t="s">
        <v>19</v>
      </c>
      <c r="AC156" s="131">
        <v>1.0049999999999999</v>
      </c>
      <c r="AD156" s="131"/>
      <c r="AE156" s="131"/>
      <c r="AF156" s="131"/>
      <c r="AG156" s="131"/>
      <c r="AH156" s="44"/>
      <c r="AI156" s="44"/>
      <c r="AJ156" s="44"/>
      <c r="AK156" s="44"/>
      <c r="AL156" s="114" t="s">
        <v>253</v>
      </c>
      <c r="AM156" s="114"/>
      <c r="AN156" s="114"/>
      <c r="AO156" s="114"/>
      <c r="AP156" s="114"/>
      <c r="AQ156" s="114"/>
      <c r="AR156" s="114"/>
      <c r="AS156" s="114"/>
      <c r="AT156" s="40" t="s">
        <v>19</v>
      </c>
      <c r="AU156" s="131">
        <v>1.0049999999999999</v>
      </c>
      <c r="AV156" s="131"/>
      <c r="AW156" s="131"/>
      <c r="AX156" s="131"/>
      <c r="AY156" s="131"/>
      <c r="AZ156" s="44"/>
      <c r="BA156" s="44"/>
      <c r="BB156" s="44"/>
      <c r="BC156" s="44"/>
      <c r="BD156" s="114" t="s">
        <v>253</v>
      </c>
      <c r="BE156" s="114"/>
      <c r="BF156" s="114"/>
      <c r="BG156" s="114"/>
      <c r="BH156" s="114"/>
      <c r="BI156" s="114"/>
      <c r="BJ156" s="114"/>
      <c r="BK156" s="114"/>
      <c r="BL156" s="40" t="s">
        <v>19</v>
      </c>
      <c r="BM156" s="131">
        <v>1.0049999999999999</v>
      </c>
      <c r="BN156" s="131"/>
      <c r="BO156" s="131"/>
      <c r="BP156" s="131"/>
      <c r="BQ156" s="131"/>
      <c r="BR156" s="44"/>
      <c r="BS156" s="44"/>
      <c r="BT156" s="44"/>
      <c r="BU156" s="44"/>
      <c r="BV156" s="114" t="s">
        <v>253</v>
      </c>
      <c r="BW156" s="114"/>
      <c r="BX156" s="114"/>
      <c r="BY156" s="114"/>
      <c r="BZ156" s="114"/>
      <c r="CA156" s="114"/>
      <c r="CB156" s="114"/>
      <c r="CC156" s="114"/>
      <c r="CD156" s="40" t="s">
        <v>19</v>
      </c>
      <c r="CE156" s="131">
        <v>1.0049999999999999</v>
      </c>
      <c r="CF156" s="131"/>
      <c r="CG156" s="131"/>
      <c r="CH156" s="131"/>
      <c r="CI156" s="131"/>
      <c r="CJ156" s="44"/>
      <c r="CK156" s="44"/>
      <c r="CL156" s="44"/>
    </row>
    <row r="157" spans="1:90" ht="20.100000000000001" customHeight="1" x14ac:dyDescent="0.25">
      <c r="K157" s="130" t="s">
        <v>254</v>
      </c>
      <c r="L157" s="130"/>
      <c r="M157" s="130"/>
      <c r="N157" s="130"/>
      <c r="O157" s="130"/>
      <c r="P157" s="130"/>
      <c r="Q157" s="130"/>
      <c r="R157" s="130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130" t="s">
        <v>254</v>
      </c>
      <c r="AD157" s="130"/>
      <c r="AE157" s="130"/>
      <c r="AF157" s="130"/>
      <c r="AG157" s="130"/>
      <c r="AH157" s="130"/>
      <c r="AI157" s="130"/>
      <c r="AJ157" s="130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130" t="s">
        <v>254</v>
      </c>
      <c r="AV157" s="130"/>
      <c r="AW157" s="130"/>
      <c r="AX157" s="130"/>
      <c r="AY157" s="130"/>
      <c r="AZ157" s="130"/>
      <c r="BA157" s="130"/>
      <c r="BB157" s="130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130" t="s">
        <v>254</v>
      </c>
      <c r="BN157" s="130"/>
      <c r="BO157" s="130"/>
      <c r="BP157" s="130"/>
      <c r="BQ157" s="130"/>
      <c r="BR157" s="130"/>
      <c r="BS157" s="130"/>
      <c r="BT157" s="130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130" t="s">
        <v>254</v>
      </c>
      <c r="CF157" s="130"/>
      <c r="CG157" s="130"/>
      <c r="CH157" s="130"/>
      <c r="CI157" s="130"/>
      <c r="CJ157" s="130"/>
      <c r="CK157" s="130"/>
      <c r="CL157" s="130"/>
    </row>
    <row r="158" spans="1:90" ht="20.100000000000001" customHeight="1" x14ac:dyDescent="0.25">
      <c r="B158" s="23" t="s">
        <v>196</v>
      </c>
      <c r="C158" s="18" t="s">
        <v>19</v>
      </c>
      <c r="D158" s="46" t="s">
        <v>212</v>
      </c>
      <c r="E158" s="46"/>
      <c r="F158" s="46"/>
      <c r="G158" s="46"/>
      <c r="H158" s="46"/>
      <c r="I158" s="130" t="s">
        <v>107</v>
      </c>
      <c r="J158" s="130"/>
      <c r="K158" s="130"/>
      <c r="L158" s="130"/>
      <c r="M158" s="130"/>
      <c r="N158" s="130"/>
      <c r="O158" s="130"/>
      <c r="P158" s="130"/>
      <c r="S158" s="44"/>
      <c r="T158" s="40" t="s">
        <v>196</v>
      </c>
      <c r="U158" s="40" t="s">
        <v>19</v>
      </c>
      <c r="V158" s="46" t="s">
        <v>212</v>
      </c>
      <c r="W158" s="46"/>
      <c r="X158" s="46"/>
      <c r="Y158" s="46"/>
      <c r="Z158" s="46"/>
      <c r="AA158" s="130" t="s">
        <v>107</v>
      </c>
      <c r="AB158" s="130"/>
      <c r="AC158" s="130"/>
      <c r="AD158" s="130"/>
      <c r="AE158" s="130"/>
      <c r="AF158" s="130"/>
      <c r="AG158" s="130"/>
      <c r="AH158" s="130"/>
      <c r="AI158" s="44"/>
      <c r="AJ158" s="44"/>
      <c r="AK158" s="44"/>
      <c r="AL158" s="40" t="s">
        <v>196</v>
      </c>
      <c r="AM158" s="40" t="s">
        <v>19</v>
      </c>
      <c r="AN158" s="46" t="s">
        <v>212</v>
      </c>
      <c r="AO158" s="46"/>
      <c r="AP158" s="46"/>
      <c r="AQ158" s="46"/>
      <c r="AR158" s="46"/>
      <c r="AS158" s="130" t="s">
        <v>107</v>
      </c>
      <c r="AT158" s="130"/>
      <c r="AU158" s="130"/>
      <c r="AV158" s="130"/>
      <c r="AW158" s="130"/>
      <c r="AX158" s="130"/>
      <c r="AY158" s="130"/>
      <c r="AZ158" s="130"/>
      <c r="BA158" s="44"/>
      <c r="BB158" s="44"/>
      <c r="BC158" s="44"/>
      <c r="BD158" s="40" t="s">
        <v>196</v>
      </c>
      <c r="BE158" s="40" t="s">
        <v>19</v>
      </c>
      <c r="BF158" s="46" t="s">
        <v>212</v>
      </c>
      <c r="BG158" s="46"/>
      <c r="BH158" s="46"/>
      <c r="BI158" s="46"/>
      <c r="BJ158" s="46"/>
      <c r="BK158" s="130" t="s">
        <v>107</v>
      </c>
      <c r="BL158" s="130"/>
      <c r="BM158" s="130"/>
      <c r="BN158" s="130"/>
      <c r="BO158" s="130"/>
      <c r="BP158" s="130"/>
      <c r="BQ158" s="130"/>
      <c r="BR158" s="130"/>
      <c r="BS158" s="44"/>
      <c r="BT158" s="44"/>
      <c r="BU158" s="44"/>
      <c r="BV158" s="40" t="s">
        <v>196</v>
      </c>
      <c r="BW158" s="40" t="s">
        <v>19</v>
      </c>
      <c r="BX158" s="46" t="s">
        <v>212</v>
      </c>
      <c r="BY158" s="46"/>
      <c r="BZ158" s="46"/>
      <c r="CA158" s="46"/>
      <c r="CB158" s="46"/>
      <c r="CC158" s="130" t="s">
        <v>107</v>
      </c>
      <c r="CD158" s="130"/>
      <c r="CE158" s="130"/>
      <c r="CF158" s="130"/>
      <c r="CG158" s="130"/>
      <c r="CH158" s="130"/>
      <c r="CI158" s="130"/>
      <c r="CJ158" s="130"/>
      <c r="CK158" s="44"/>
      <c r="CL158" s="44"/>
    </row>
    <row r="159" spans="1:90" ht="20.100000000000001" customHeight="1" x14ac:dyDescent="0.25">
      <c r="C159" s="18" t="s">
        <v>19</v>
      </c>
      <c r="D159" s="56">
        <f>K154</f>
        <v>927.65543500799993</v>
      </c>
      <c r="E159" s="46"/>
      <c r="F159" s="46"/>
      <c r="G159" s="46"/>
      <c r="H159" s="139">
        <f>K156</f>
        <v>1.0049999999999999</v>
      </c>
      <c r="I159" s="139"/>
      <c r="J159" s="139"/>
      <c r="K159" s="139"/>
      <c r="L159" s="139"/>
      <c r="M159" s="157">
        <f>O153</f>
        <v>322.14999999999998</v>
      </c>
      <c r="N159" s="157"/>
      <c r="O159" s="157"/>
      <c r="P159" s="158">
        <f>O152</f>
        <v>303.14999999999998</v>
      </c>
      <c r="Q159" s="158"/>
      <c r="R159" s="158"/>
      <c r="S159" s="44"/>
      <c r="T159" s="44"/>
      <c r="U159" s="40" t="s">
        <v>19</v>
      </c>
      <c r="V159" s="56">
        <f>AC154</f>
        <v>927.65543500799993</v>
      </c>
      <c r="W159" s="46"/>
      <c r="X159" s="46"/>
      <c r="Y159" s="46"/>
      <c r="Z159" s="139">
        <f>AC156</f>
        <v>1.0049999999999999</v>
      </c>
      <c r="AA159" s="139"/>
      <c r="AB159" s="139"/>
      <c r="AC159" s="139"/>
      <c r="AD159" s="139"/>
      <c r="AE159" s="157">
        <f>AG153</f>
        <v>327.14999999999998</v>
      </c>
      <c r="AF159" s="157"/>
      <c r="AG159" s="157"/>
      <c r="AH159" s="158">
        <f>AG152</f>
        <v>303.14999999999998</v>
      </c>
      <c r="AI159" s="158"/>
      <c r="AJ159" s="158"/>
      <c r="AK159" s="44"/>
      <c r="AL159" s="44"/>
      <c r="AM159" s="40" t="s">
        <v>19</v>
      </c>
      <c r="AN159" s="56">
        <f>AU154</f>
        <v>927.65543500799993</v>
      </c>
      <c r="AO159" s="46"/>
      <c r="AP159" s="46"/>
      <c r="AQ159" s="46"/>
      <c r="AR159" s="139">
        <f>AU156</f>
        <v>1.0049999999999999</v>
      </c>
      <c r="AS159" s="139"/>
      <c r="AT159" s="139"/>
      <c r="AU159" s="139"/>
      <c r="AV159" s="139"/>
      <c r="AW159" s="157">
        <f>AY153</f>
        <v>332.15</v>
      </c>
      <c r="AX159" s="157"/>
      <c r="AY159" s="157"/>
      <c r="AZ159" s="158">
        <f>AY152</f>
        <v>303.14999999999998</v>
      </c>
      <c r="BA159" s="158"/>
      <c r="BB159" s="158"/>
      <c r="BC159" s="44"/>
      <c r="BD159" s="44"/>
      <c r="BE159" s="40" t="s">
        <v>19</v>
      </c>
      <c r="BF159" s="56">
        <f>BM154</f>
        <v>927.65543500799993</v>
      </c>
      <c r="BG159" s="46"/>
      <c r="BH159" s="46"/>
      <c r="BI159" s="46"/>
      <c r="BJ159" s="139">
        <f>BM156</f>
        <v>1.0049999999999999</v>
      </c>
      <c r="BK159" s="139"/>
      <c r="BL159" s="139"/>
      <c r="BM159" s="139"/>
      <c r="BN159" s="139"/>
      <c r="BO159" s="157">
        <f>BQ153</f>
        <v>337.15</v>
      </c>
      <c r="BP159" s="157"/>
      <c r="BQ159" s="157"/>
      <c r="BR159" s="158">
        <f>BQ152</f>
        <v>303.14999999999998</v>
      </c>
      <c r="BS159" s="158"/>
      <c r="BT159" s="158"/>
      <c r="BU159" s="44"/>
      <c r="BV159" s="44"/>
      <c r="BW159" s="40" t="s">
        <v>19</v>
      </c>
      <c r="BX159" s="56">
        <f>CE154</f>
        <v>927.65543500799993</v>
      </c>
      <c r="BY159" s="46"/>
      <c r="BZ159" s="46"/>
      <c r="CA159" s="46"/>
      <c r="CB159" s="139">
        <f>CE156</f>
        <v>1.0049999999999999</v>
      </c>
      <c r="CC159" s="139"/>
      <c r="CD159" s="139"/>
      <c r="CE159" s="139"/>
      <c r="CF159" s="139"/>
      <c r="CG159" s="157">
        <f>CI153</f>
        <v>342.15</v>
      </c>
      <c r="CH159" s="157"/>
      <c r="CI159" s="157"/>
      <c r="CJ159" s="158">
        <f>CI152</f>
        <v>303.14999999999998</v>
      </c>
      <c r="CK159" s="158"/>
      <c r="CL159" s="158"/>
    </row>
    <row r="160" spans="1:90" ht="20.100000000000001" customHeight="1" x14ac:dyDescent="0.25">
      <c r="C160" s="18" t="s">
        <v>19</v>
      </c>
      <c r="D160" s="45">
        <f>D159*H159*(M159-P159)</f>
        <v>17713.580531477757</v>
      </c>
      <c r="E160" s="45"/>
      <c r="F160" s="45"/>
      <c r="G160" s="45"/>
      <c r="H160" s="45"/>
      <c r="I160" s="24"/>
      <c r="J160" s="24"/>
      <c r="K160" s="24"/>
      <c r="L160" s="24"/>
      <c r="S160" s="44"/>
      <c r="T160" s="44"/>
      <c r="U160" s="40" t="s">
        <v>19</v>
      </c>
      <c r="V160" s="45">
        <f>V159*Z159*(AE159-AH159)</f>
        <v>22375.049092392954</v>
      </c>
      <c r="W160" s="45"/>
      <c r="X160" s="45"/>
      <c r="Y160" s="45"/>
      <c r="Z160" s="45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0" t="s">
        <v>19</v>
      </c>
      <c r="AN160" s="45">
        <f>AN159*AR159*(AW159-AZ159)</f>
        <v>27036.517653308154</v>
      </c>
      <c r="AO160" s="45"/>
      <c r="AP160" s="45"/>
      <c r="AQ160" s="45"/>
      <c r="AR160" s="45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0" t="s">
        <v>19</v>
      </c>
      <c r="BF160" s="45">
        <f>BF159*BJ159*(BO159-BR159)</f>
        <v>31697.986214223354</v>
      </c>
      <c r="BG160" s="45"/>
      <c r="BH160" s="45"/>
      <c r="BI160" s="45"/>
      <c r="BJ160" s="45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0" t="s">
        <v>19</v>
      </c>
      <c r="BX160" s="45">
        <f>BX159*CB159*(CG159-CJ159)</f>
        <v>36359.454775138554</v>
      </c>
      <c r="BY160" s="45"/>
      <c r="BZ160" s="45"/>
      <c r="CA160" s="45"/>
      <c r="CB160" s="45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</row>
    <row r="161" spans="1:90" ht="20.100000000000001" customHeight="1" x14ac:dyDescent="0.25"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</row>
    <row r="162" spans="1:90" ht="20.100000000000001" customHeight="1" x14ac:dyDescent="0.25">
      <c r="A162" s="1">
        <v>3</v>
      </c>
      <c r="B162" s="114" t="s">
        <v>270</v>
      </c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44">
        <v>3</v>
      </c>
      <c r="T162" s="114" t="s">
        <v>270</v>
      </c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44">
        <v>3</v>
      </c>
      <c r="AL162" s="114" t="s">
        <v>270</v>
      </c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44">
        <v>3</v>
      </c>
      <c r="BD162" s="114" t="s">
        <v>270</v>
      </c>
      <c r="BE162" s="114"/>
      <c r="BF162" s="114"/>
      <c r="BG162" s="114"/>
      <c r="BH162" s="114"/>
      <c r="BI162" s="114"/>
      <c r="BJ162" s="114"/>
      <c r="BK162" s="114"/>
      <c r="BL162" s="114"/>
      <c r="BM162" s="114"/>
      <c r="BN162" s="114"/>
      <c r="BO162" s="114"/>
      <c r="BP162" s="114"/>
      <c r="BQ162" s="114"/>
      <c r="BR162" s="114"/>
      <c r="BS162" s="114"/>
      <c r="BT162" s="114"/>
      <c r="BU162" s="44">
        <v>3</v>
      </c>
      <c r="BV162" s="114" t="s">
        <v>270</v>
      </c>
      <c r="BW162" s="114"/>
      <c r="BX162" s="114"/>
      <c r="BY162" s="114"/>
      <c r="BZ162" s="114"/>
      <c r="CA162" s="114"/>
      <c r="CB162" s="114"/>
      <c r="CC162" s="114"/>
      <c r="CD162" s="114"/>
      <c r="CE162" s="114"/>
      <c r="CF162" s="114"/>
      <c r="CG162" s="114"/>
      <c r="CH162" s="114"/>
      <c r="CI162" s="114"/>
      <c r="CJ162" s="114"/>
      <c r="CK162" s="114"/>
      <c r="CL162" s="114"/>
    </row>
    <row r="163" spans="1:90" ht="20.100000000000001" customHeight="1" x14ac:dyDescent="0.25">
      <c r="B163" s="114" t="s">
        <v>111</v>
      </c>
      <c r="C163" s="114"/>
      <c r="D163" s="114"/>
      <c r="E163" s="18" t="s">
        <v>19</v>
      </c>
      <c r="F163" s="50">
        <f>O58</f>
        <v>51</v>
      </c>
      <c r="G163" s="50"/>
      <c r="H163" s="50"/>
      <c r="S163" s="44"/>
      <c r="T163" s="114" t="s">
        <v>111</v>
      </c>
      <c r="U163" s="114"/>
      <c r="V163" s="114"/>
      <c r="W163" s="40" t="s">
        <v>19</v>
      </c>
      <c r="X163" s="50">
        <f>AG58</f>
        <v>56</v>
      </c>
      <c r="Y163" s="50"/>
      <c r="Z163" s="50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114" t="s">
        <v>111</v>
      </c>
      <c r="AM163" s="114"/>
      <c r="AN163" s="114"/>
      <c r="AO163" s="40" t="s">
        <v>19</v>
      </c>
      <c r="AP163" s="50">
        <f>AY58</f>
        <v>61</v>
      </c>
      <c r="AQ163" s="50"/>
      <c r="AR163" s="50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114" t="s">
        <v>111</v>
      </c>
      <c r="BE163" s="114"/>
      <c r="BF163" s="114"/>
      <c r="BG163" s="40" t="s">
        <v>19</v>
      </c>
      <c r="BH163" s="50">
        <f>BQ58</f>
        <v>66</v>
      </c>
      <c r="BI163" s="50"/>
      <c r="BJ163" s="50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114" t="s">
        <v>111</v>
      </c>
      <c r="BW163" s="114"/>
      <c r="BX163" s="114"/>
      <c r="BY163" s="40" t="s">
        <v>19</v>
      </c>
      <c r="BZ163" s="50">
        <f>CI58</f>
        <v>71</v>
      </c>
      <c r="CA163" s="50"/>
      <c r="CB163" s="50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</row>
    <row r="164" spans="1:90" ht="20.100000000000001" customHeight="1" x14ac:dyDescent="0.25">
      <c r="B164" s="114" t="s">
        <v>194</v>
      </c>
      <c r="C164" s="114"/>
      <c r="D164" s="114"/>
      <c r="E164" s="18" t="s">
        <v>19</v>
      </c>
      <c r="F164" s="61">
        <v>2360</v>
      </c>
      <c r="G164" s="61"/>
      <c r="H164" s="61"/>
      <c r="I164" s="61"/>
      <c r="J164" s="130" t="s">
        <v>114</v>
      </c>
      <c r="K164" s="130"/>
      <c r="L164" s="130"/>
      <c r="M164" s="130"/>
      <c r="N164" s="130"/>
      <c r="O164" s="130"/>
      <c r="P164" s="130"/>
      <c r="Q164" s="130"/>
      <c r="R164" s="130"/>
      <c r="S164" s="44"/>
      <c r="T164" s="114" t="s">
        <v>194</v>
      </c>
      <c r="U164" s="114"/>
      <c r="V164" s="114"/>
      <c r="W164" s="40" t="s">
        <v>19</v>
      </c>
      <c r="X164" s="61">
        <v>2360</v>
      </c>
      <c r="Y164" s="61"/>
      <c r="Z164" s="61"/>
      <c r="AA164" s="61"/>
      <c r="AB164" s="130" t="s">
        <v>114</v>
      </c>
      <c r="AC164" s="130"/>
      <c r="AD164" s="130"/>
      <c r="AE164" s="130"/>
      <c r="AF164" s="130"/>
      <c r="AG164" s="130"/>
      <c r="AH164" s="130"/>
      <c r="AI164" s="130"/>
      <c r="AJ164" s="130"/>
      <c r="AK164" s="44"/>
      <c r="AL164" s="114" t="s">
        <v>194</v>
      </c>
      <c r="AM164" s="114"/>
      <c r="AN164" s="114"/>
      <c r="AO164" s="40" t="s">
        <v>19</v>
      </c>
      <c r="AP164" s="61">
        <v>2360</v>
      </c>
      <c r="AQ164" s="61"/>
      <c r="AR164" s="61"/>
      <c r="AS164" s="61"/>
      <c r="AT164" s="130" t="s">
        <v>114</v>
      </c>
      <c r="AU164" s="130"/>
      <c r="AV164" s="130"/>
      <c r="AW164" s="130"/>
      <c r="AX164" s="130"/>
      <c r="AY164" s="130"/>
      <c r="AZ164" s="130"/>
      <c r="BA164" s="130"/>
      <c r="BB164" s="130"/>
      <c r="BC164" s="44"/>
      <c r="BD164" s="114" t="s">
        <v>194</v>
      </c>
      <c r="BE164" s="114"/>
      <c r="BF164" s="114"/>
      <c r="BG164" s="40" t="s">
        <v>19</v>
      </c>
      <c r="BH164" s="61">
        <v>2360</v>
      </c>
      <c r="BI164" s="61"/>
      <c r="BJ164" s="61"/>
      <c r="BK164" s="61"/>
      <c r="BL164" s="130" t="s">
        <v>114</v>
      </c>
      <c r="BM164" s="130"/>
      <c r="BN164" s="130"/>
      <c r="BO164" s="130"/>
      <c r="BP164" s="130"/>
      <c r="BQ164" s="130"/>
      <c r="BR164" s="130"/>
      <c r="BS164" s="130"/>
      <c r="BT164" s="130"/>
      <c r="BU164" s="44"/>
      <c r="BV164" s="114" t="s">
        <v>194</v>
      </c>
      <c r="BW164" s="114"/>
      <c r="BX164" s="114"/>
      <c r="BY164" s="40" t="s">
        <v>19</v>
      </c>
      <c r="BZ164" s="61">
        <v>2360</v>
      </c>
      <c r="CA164" s="61"/>
      <c r="CB164" s="61"/>
      <c r="CC164" s="61"/>
      <c r="CD164" s="130" t="s">
        <v>114</v>
      </c>
      <c r="CE164" s="130"/>
      <c r="CF164" s="130"/>
      <c r="CG164" s="130"/>
      <c r="CH164" s="130"/>
      <c r="CI164" s="130"/>
      <c r="CJ164" s="130"/>
      <c r="CK164" s="130"/>
      <c r="CL164" s="130"/>
    </row>
    <row r="165" spans="1:90" ht="20.100000000000001" customHeight="1" x14ac:dyDescent="0.25">
      <c r="B165" s="114" t="s">
        <v>200</v>
      </c>
      <c r="C165" s="114"/>
      <c r="D165" s="114"/>
      <c r="E165" s="18" t="s">
        <v>19</v>
      </c>
      <c r="F165" s="46" t="s">
        <v>195</v>
      </c>
      <c r="G165" s="46"/>
      <c r="H165" s="46"/>
      <c r="I165" s="130" t="s">
        <v>107</v>
      </c>
      <c r="J165" s="130"/>
      <c r="K165" s="130"/>
      <c r="L165" s="130"/>
      <c r="M165" s="130"/>
      <c r="N165" s="130"/>
      <c r="O165" s="130"/>
      <c r="S165" s="44"/>
      <c r="T165" s="114" t="s">
        <v>200</v>
      </c>
      <c r="U165" s="114"/>
      <c r="V165" s="114"/>
      <c r="W165" s="40" t="s">
        <v>19</v>
      </c>
      <c r="X165" s="46" t="s">
        <v>195</v>
      </c>
      <c r="Y165" s="46"/>
      <c r="Z165" s="46"/>
      <c r="AA165" s="130" t="s">
        <v>107</v>
      </c>
      <c r="AB165" s="130"/>
      <c r="AC165" s="130"/>
      <c r="AD165" s="130"/>
      <c r="AE165" s="130"/>
      <c r="AF165" s="130"/>
      <c r="AG165" s="130"/>
      <c r="AH165" s="44"/>
      <c r="AI165" s="44"/>
      <c r="AJ165" s="44"/>
      <c r="AK165" s="44"/>
      <c r="AL165" s="114" t="s">
        <v>200</v>
      </c>
      <c r="AM165" s="114"/>
      <c r="AN165" s="114"/>
      <c r="AO165" s="40" t="s">
        <v>19</v>
      </c>
      <c r="AP165" s="46" t="s">
        <v>195</v>
      </c>
      <c r="AQ165" s="46"/>
      <c r="AR165" s="46"/>
      <c r="AS165" s="130" t="s">
        <v>107</v>
      </c>
      <c r="AT165" s="130"/>
      <c r="AU165" s="130"/>
      <c r="AV165" s="130"/>
      <c r="AW165" s="130"/>
      <c r="AX165" s="130"/>
      <c r="AY165" s="130"/>
      <c r="AZ165" s="44"/>
      <c r="BA165" s="44"/>
      <c r="BB165" s="44"/>
      <c r="BC165" s="44"/>
      <c r="BD165" s="114" t="s">
        <v>200</v>
      </c>
      <c r="BE165" s="114"/>
      <c r="BF165" s="114"/>
      <c r="BG165" s="40" t="s">
        <v>19</v>
      </c>
      <c r="BH165" s="46" t="s">
        <v>195</v>
      </c>
      <c r="BI165" s="46"/>
      <c r="BJ165" s="46"/>
      <c r="BK165" s="130" t="s">
        <v>107</v>
      </c>
      <c r="BL165" s="130"/>
      <c r="BM165" s="130"/>
      <c r="BN165" s="130"/>
      <c r="BO165" s="130"/>
      <c r="BP165" s="130"/>
      <c r="BQ165" s="130"/>
      <c r="BR165" s="44"/>
      <c r="BS165" s="44"/>
      <c r="BT165" s="44"/>
      <c r="BU165" s="44"/>
      <c r="BV165" s="114" t="s">
        <v>200</v>
      </c>
      <c r="BW165" s="114"/>
      <c r="BX165" s="114"/>
      <c r="BY165" s="40" t="s">
        <v>19</v>
      </c>
      <c r="BZ165" s="46" t="s">
        <v>195</v>
      </c>
      <c r="CA165" s="46"/>
      <c r="CB165" s="46"/>
      <c r="CC165" s="130" t="s">
        <v>107</v>
      </c>
      <c r="CD165" s="130"/>
      <c r="CE165" s="130"/>
      <c r="CF165" s="130"/>
      <c r="CG165" s="130"/>
      <c r="CH165" s="130"/>
      <c r="CI165" s="130"/>
      <c r="CJ165" s="44"/>
      <c r="CK165" s="44"/>
      <c r="CL165" s="44"/>
    </row>
    <row r="166" spans="1:90" ht="20.100000000000001" customHeight="1" x14ac:dyDescent="0.25">
      <c r="E166" s="18" t="s">
        <v>19</v>
      </c>
      <c r="F166" s="56">
        <f>L133</f>
        <v>1.6805825242718446</v>
      </c>
      <c r="G166" s="56"/>
      <c r="H166" s="56"/>
      <c r="I166" s="56"/>
      <c r="J166" s="23" t="s">
        <v>28</v>
      </c>
      <c r="K166" s="61">
        <f>F164</f>
        <v>2360</v>
      </c>
      <c r="L166" s="46"/>
      <c r="M166" s="46"/>
      <c r="N166" s="46"/>
      <c r="S166" s="44"/>
      <c r="T166" s="44"/>
      <c r="U166" s="44"/>
      <c r="V166" s="44"/>
      <c r="W166" s="40" t="s">
        <v>19</v>
      </c>
      <c r="X166" s="56">
        <f>AD133</f>
        <v>1.8293478260869565</v>
      </c>
      <c r="Y166" s="56"/>
      <c r="Z166" s="56"/>
      <c r="AA166" s="56"/>
      <c r="AB166" s="40" t="s">
        <v>28</v>
      </c>
      <c r="AC166" s="61">
        <f>X164</f>
        <v>2360</v>
      </c>
      <c r="AD166" s="46"/>
      <c r="AE166" s="46"/>
      <c r="AF166" s="46"/>
      <c r="AG166" s="44"/>
      <c r="AH166" s="44"/>
      <c r="AI166" s="44"/>
      <c r="AJ166" s="44"/>
      <c r="AK166" s="44"/>
      <c r="AL166" s="44"/>
      <c r="AM166" s="44"/>
      <c r="AN166" s="44"/>
      <c r="AO166" s="40" t="s">
        <v>19</v>
      </c>
      <c r="AP166" s="56">
        <f>AV133</f>
        <v>1.9194599999999999</v>
      </c>
      <c r="AQ166" s="56"/>
      <c r="AR166" s="56"/>
      <c r="AS166" s="56"/>
      <c r="AT166" s="40" t="s">
        <v>28</v>
      </c>
      <c r="AU166" s="61">
        <f>AP164</f>
        <v>2360</v>
      </c>
      <c r="AV166" s="46"/>
      <c r="AW166" s="46"/>
      <c r="AX166" s="46"/>
      <c r="AY166" s="44"/>
      <c r="AZ166" s="44"/>
      <c r="BA166" s="44"/>
      <c r="BB166" s="44"/>
      <c r="BC166" s="44"/>
      <c r="BD166" s="44"/>
      <c r="BE166" s="44"/>
      <c r="BF166" s="44"/>
      <c r="BG166" s="40" t="s">
        <v>19</v>
      </c>
      <c r="BH166" s="56">
        <f>BN133</f>
        <v>1.5602</v>
      </c>
      <c r="BI166" s="56"/>
      <c r="BJ166" s="56"/>
      <c r="BK166" s="56"/>
      <c r="BL166" s="40" t="s">
        <v>28</v>
      </c>
      <c r="BM166" s="61">
        <f>BH164</f>
        <v>2360</v>
      </c>
      <c r="BN166" s="46"/>
      <c r="BO166" s="46"/>
      <c r="BP166" s="46"/>
      <c r="BQ166" s="44"/>
      <c r="BR166" s="44"/>
      <c r="BS166" s="44"/>
      <c r="BT166" s="44"/>
      <c r="BU166" s="44"/>
      <c r="BV166" s="44"/>
      <c r="BW166" s="44"/>
      <c r="BX166" s="44"/>
      <c r="BY166" s="40" t="s">
        <v>19</v>
      </c>
      <c r="BZ166" s="56">
        <f>CF133</f>
        <v>1.6402699999999999</v>
      </c>
      <c r="CA166" s="56"/>
      <c r="CB166" s="56"/>
      <c r="CC166" s="56"/>
      <c r="CD166" s="40" t="s">
        <v>28</v>
      </c>
      <c r="CE166" s="61">
        <f>BZ164</f>
        <v>2360</v>
      </c>
      <c r="CF166" s="46"/>
      <c r="CG166" s="46"/>
      <c r="CH166" s="46"/>
      <c r="CI166" s="44"/>
      <c r="CJ166" s="44"/>
      <c r="CK166" s="44"/>
      <c r="CL166" s="44"/>
    </row>
    <row r="167" spans="1:90" ht="20.100000000000001" customHeight="1" x14ac:dyDescent="0.25">
      <c r="E167" s="18" t="s">
        <v>19</v>
      </c>
      <c r="F167" s="45">
        <f>F166*K166</f>
        <v>3966.1747572815534</v>
      </c>
      <c r="G167" s="45"/>
      <c r="H167" s="45"/>
      <c r="I167" s="45"/>
      <c r="S167" s="44"/>
      <c r="T167" s="44"/>
      <c r="U167" s="44"/>
      <c r="V167" s="44"/>
      <c r="W167" s="40" t="s">
        <v>19</v>
      </c>
      <c r="X167" s="45">
        <f>X166*AC166</f>
        <v>4317.260869565217</v>
      </c>
      <c r="Y167" s="45"/>
      <c r="Z167" s="45"/>
      <c r="AA167" s="45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0" t="s">
        <v>19</v>
      </c>
      <c r="AP167" s="45">
        <f>AP166*AU166</f>
        <v>4529.9255999999996</v>
      </c>
      <c r="AQ167" s="45"/>
      <c r="AR167" s="45"/>
      <c r="AS167" s="45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0" t="s">
        <v>19</v>
      </c>
      <c r="BH167" s="45">
        <f>BH166*BM166</f>
        <v>3682.0720000000001</v>
      </c>
      <c r="BI167" s="45"/>
      <c r="BJ167" s="45"/>
      <c r="BK167" s="45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0" t="s">
        <v>19</v>
      </c>
      <c r="BZ167" s="45">
        <f>BZ166*CE166</f>
        <v>3871.0371999999998</v>
      </c>
      <c r="CA167" s="45"/>
      <c r="CB167" s="45"/>
      <c r="CC167" s="45"/>
      <c r="CD167" s="44"/>
      <c r="CE167" s="44"/>
      <c r="CF167" s="44"/>
      <c r="CG167" s="44"/>
      <c r="CH167" s="44"/>
      <c r="CI167" s="44"/>
      <c r="CJ167" s="44"/>
      <c r="CK167" s="44"/>
      <c r="CL167" s="44"/>
    </row>
    <row r="168" spans="1:90" ht="20.10000000000000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</row>
    <row r="169" spans="1:90" ht="20.100000000000001" customHeight="1" x14ac:dyDescent="0.25"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</row>
    <row r="170" spans="1:90" ht="20.100000000000001" customHeight="1" x14ac:dyDescent="0.25"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</row>
    <row r="171" spans="1:90" ht="20.100000000000001" customHeight="1" x14ac:dyDescent="0.25">
      <c r="A171" s="1">
        <v>4</v>
      </c>
      <c r="B171" s="114" t="s">
        <v>271</v>
      </c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44">
        <v>4</v>
      </c>
      <c r="T171" s="114" t="s">
        <v>271</v>
      </c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44">
        <v>4</v>
      </c>
      <c r="AL171" s="114" t="s">
        <v>271</v>
      </c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44">
        <v>4</v>
      </c>
      <c r="BD171" s="114" t="s">
        <v>271</v>
      </c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44">
        <v>4</v>
      </c>
      <c r="BV171" s="114" t="s">
        <v>271</v>
      </c>
      <c r="BW171" s="114"/>
      <c r="BX171" s="114"/>
      <c r="BY171" s="114"/>
      <c r="BZ171" s="114"/>
      <c r="CA171" s="114"/>
      <c r="CB171" s="114"/>
      <c r="CC171" s="114"/>
      <c r="CD171" s="114"/>
      <c r="CE171" s="114"/>
      <c r="CF171" s="114"/>
      <c r="CG171" s="114"/>
      <c r="CH171" s="114"/>
      <c r="CI171" s="114"/>
      <c r="CJ171" s="114"/>
      <c r="CK171" s="114"/>
      <c r="CL171" s="114"/>
    </row>
    <row r="172" spans="1:90" ht="20.100000000000001" customHeight="1" x14ac:dyDescent="0.25">
      <c r="B172" s="114" t="s">
        <v>117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44"/>
      <c r="T172" s="114" t="s">
        <v>117</v>
      </c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44"/>
      <c r="AL172" s="114" t="s">
        <v>117</v>
      </c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44"/>
      <c r="BD172" s="114" t="s">
        <v>117</v>
      </c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44"/>
      <c r="BV172" s="114" t="s">
        <v>117</v>
      </c>
      <c r="BW172" s="114"/>
      <c r="BX172" s="114"/>
      <c r="BY172" s="114"/>
      <c r="BZ172" s="114"/>
      <c r="CA172" s="114"/>
      <c r="CB172" s="114"/>
      <c r="CC172" s="114"/>
      <c r="CD172" s="114"/>
      <c r="CE172" s="114"/>
      <c r="CF172" s="114"/>
      <c r="CG172" s="114"/>
      <c r="CH172" s="114"/>
      <c r="CI172" s="114"/>
      <c r="CJ172" s="114"/>
      <c r="CK172" s="114"/>
      <c r="CL172" s="114"/>
    </row>
    <row r="173" spans="1:90" ht="20.100000000000001" customHeight="1" x14ac:dyDescent="0.25">
      <c r="B173" s="114" t="s">
        <v>197</v>
      </c>
      <c r="C173" s="114"/>
      <c r="D173" s="114"/>
      <c r="E173" s="114"/>
      <c r="F173" s="114"/>
      <c r="G173" s="114"/>
      <c r="H173" s="114"/>
      <c r="I173" s="114"/>
      <c r="J173" s="18" t="s">
        <v>19</v>
      </c>
      <c r="K173" s="50">
        <f>O58</f>
        <v>51</v>
      </c>
      <c r="L173" s="50"/>
      <c r="M173" s="50"/>
      <c r="N173" s="36" t="s">
        <v>19</v>
      </c>
      <c r="O173" s="156">
        <f>K173+273.15</f>
        <v>324.14999999999998</v>
      </c>
      <c r="P173" s="156"/>
      <c r="Q173" s="156"/>
      <c r="S173" s="44"/>
      <c r="T173" s="114" t="s">
        <v>197</v>
      </c>
      <c r="U173" s="114"/>
      <c r="V173" s="114"/>
      <c r="W173" s="114"/>
      <c r="X173" s="114"/>
      <c r="Y173" s="114"/>
      <c r="Z173" s="114"/>
      <c r="AA173" s="114"/>
      <c r="AB173" s="40" t="s">
        <v>19</v>
      </c>
      <c r="AC173" s="50">
        <f>AG58</f>
        <v>56</v>
      </c>
      <c r="AD173" s="50"/>
      <c r="AE173" s="50"/>
      <c r="AF173" s="40" t="s">
        <v>19</v>
      </c>
      <c r="AG173" s="156">
        <f>AC173+273.15</f>
        <v>329.15</v>
      </c>
      <c r="AH173" s="156"/>
      <c r="AI173" s="156"/>
      <c r="AJ173" s="44"/>
      <c r="AK173" s="44"/>
      <c r="AL173" s="114" t="s">
        <v>197</v>
      </c>
      <c r="AM173" s="114"/>
      <c r="AN173" s="114"/>
      <c r="AO173" s="114"/>
      <c r="AP173" s="114"/>
      <c r="AQ173" s="114"/>
      <c r="AR173" s="114"/>
      <c r="AS173" s="114"/>
      <c r="AT173" s="40" t="s">
        <v>19</v>
      </c>
      <c r="AU173" s="50">
        <f>AY58</f>
        <v>61</v>
      </c>
      <c r="AV173" s="50"/>
      <c r="AW173" s="50"/>
      <c r="AX173" s="40" t="s">
        <v>19</v>
      </c>
      <c r="AY173" s="156">
        <f>AU173+273.15</f>
        <v>334.15</v>
      </c>
      <c r="AZ173" s="156"/>
      <c r="BA173" s="156"/>
      <c r="BB173" s="44"/>
      <c r="BC173" s="44"/>
      <c r="BD173" s="114" t="s">
        <v>197</v>
      </c>
      <c r="BE173" s="114"/>
      <c r="BF173" s="114"/>
      <c r="BG173" s="114"/>
      <c r="BH173" s="114"/>
      <c r="BI173" s="114"/>
      <c r="BJ173" s="114"/>
      <c r="BK173" s="114"/>
      <c r="BL173" s="40" t="s">
        <v>19</v>
      </c>
      <c r="BM173" s="50">
        <f>BQ58</f>
        <v>66</v>
      </c>
      <c r="BN173" s="50"/>
      <c r="BO173" s="50"/>
      <c r="BP173" s="40" t="s">
        <v>19</v>
      </c>
      <c r="BQ173" s="156">
        <f>BM173+273.15</f>
        <v>339.15</v>
      </c>
      <c r="BR173" s="156"/>
      <c r="BS173" s="156"/>
      <c r="BT173" s="44"/>
      <c r="BU173" s="44"/>
      <c r="BV173" s="114" t="s">
        <v>197</v>
      </c>
      <c r="BW173" s="114"/>
      <c r="BX173" s="114"/>
      <c r="BY173" s="114"/>
      <c r="BZ173" s="114"/>
      <c r="CA173" s="114"/>
      <c r="CB173" s="114"/>
      <c r="CC173" s="114"/>
      <c r="CD173" s="40" t="s">
        <v>19</v>
      </c>
      <c r="CE173" s="50">
        <f>CI58</f>
        <v>71</v>
      </c>
      <c r="CF173" s="50"/>
      <c r="CG173" s="50"/>
      <c r="CH173" s="40" t="s">
        <v>19</v>
      </c>
      <c r="CI173" s="156">
        <f>CE173+273.15</f>
        <v>344.15</v>
      </c>
      <c r="CJ173" s="156"/>
      <c r="CK173" s="156"/>
      <c r="CL173" s="44"/>
    </row>
    <row r="174" spans="1:90" ht="20.100000000000001" customHeight="1" x14ac:dyDescent="0.25">
      <c r="B174" s="114" t="s">
        <v>198</v>
      </c>
      <c r="C174" s="114"/>
      <c r="D174" s="114"/>
      <c r="E174" s="114"/>
      <c r="F174" s="114"/>
      <c r="G174" s="114"/>
      <c r="H174" s="114"/>
      <c r="I174" s="114"/>
      <c r="J174" s="18" t="s">
        <v>19</v>
      </c>
      <c r="K174" s="50">
        <v>28</v>
      </c>
      <c r="L174" s="50"/>
      <c r="M174" s="50"/>
      <c r="N174" s="36" t="s">
        <v>19</v>
      </c>
      <c r="O174" s="156">
        <f>K174+273.15</f>
        <v>301.14999999999998</v>
      </c>
      <c r="P174" s="156"/>
      <c r="Q174" s="156"/>
      <c r="S174" s="44"/>
      <c r="T174" s="114" t="s">
        <v>198</v>
      </c>
      <c r="U174" s="114"/>
      <c r="V174" s="114"/>
      <c r="W174" s="114"/>
      <c r="X174" s="114"/>
      <c r="Y174" s="114"/>
      <c r="Z174" s="114"/>
      <c r="AA174" s="114"/>
      <c r="AB174" s="40" t="s">
        <v>19</v>
      </c>
      <c r="AC174" s="50">
        <v>28</v>
      </c>
      <c r="AD174" s="50"/>
      <c r="AE174" s="50"/>
      <c r="AF174" s="40" t="s">
        <v>19</v>
      </c>
      <c r="AG174" s="156">
        <f>AC174+273.15</f>
        <v>301.14999999999998</v>
      </c>
      <c r="AH174" s="156"/>
      <c r="AI174" s="156"/>
      <c r="AJ174" s="44"/>
      <c r="AK174" s="44"/>
      <c r="AL174" s="114" t="s">
        <v>198</v>
      </c>
      <c r="AM174" s="114"/>
      <c r="AN174" s="114"/>
      <c r="AO174" s="114"/>
      <c r="AP174" s="114"/>
      <c r="AQ174" s="114"/>
      <c r="AR174" s="114"/>
      <c r="AS174" s="114"/>
      <c r="AT174" s="40" t="s">
        <v>19</v>
      </c>
      <c r="AU174" s="50">
        <v>28</v>
      </c>
      <c r="AV174" s="50"/>
      <c r="AW174" s="50"/>
      <c r="AX174" s="40" t="s">
        <v>19</v>
      </c>
      <c r="AY174" s="156">
        <f>AU174+273.15</f>
        <v>301.14999999999998</v>
      </c>
      <c r="AZ174" s="156"/>
      <c r="BA174" s="156"/>
      <c r="BB174" s="44"/>
      <c r="BC174" s="44"/>
      <c r="BD174" s="114" t="s">
        <v>198</v>
      </c>
      <c r="BE174" s="114"/>
      <c r="BF174" s="114"/>
      <c r="BG174" s="114"/>
      <c r="BH174" s="114"/>
      <c r="BI174" s="114"/>
      <c r="BJ174" s="114"/>
      <c r="BK174" s="114"/>
      <c r="BL174" s="40" t="s">
        <v>19</v>
      </c>
      <c r="BM174" s="50">
        <v>28</v>
      </c>
      <c r="BN174" s="50"/>
      <c r="BO174" s="50"/>
      <c r="BP174" s="40" t="s">
        <v>19</v>
      </c>
      <c r="BQ174" s="156">
        <f>BM174+273.15</f>
        <v>301.14999999999998</v>
      </c>
      <c r="BR174" s="156"/>
      <c r="BS174" s="156"/>
      <c r="BT174" s="44"/>
      <c r="BU174" s="44"/>
      <c r="BV174" s="114" t="s">
        <v>198</v>
      </c>
      <c r="BW174" s="114"/>
      <c r="BX174" s="114"/>
      <c r="BY174" s="114"/>
      <c r="BZ174" s="114"/>
      <c r="CA174" s="114"/>
      <c r="CB174" s="114"/>
      <c r="CC174" s="114"/>
      <c r="CD174" s="40" t="s">
        <v>19</v>
      </c>
      <c r="CE174" s="50">
        <v>28</v>
      </c>
      <c r="CF174" s="50"/>
      <c r="CG174" s="50"/>
      <c r="CH174" s="40" t="s">
        <v>19</v>
      </c>
      <c r="CI174" s="156">
        <f>CE174+273.15</f>
        <v>301.14999999999998</v>
      </c>
      <c r="CJ174" s="156"/>
      <c r="CK174" s="156"/>
      <c r="CL174" s="44"/>
    </row>
    <row r="175" spans="1:90" ht="20.100000000000001" customHeight="1" x14ac:dyDescent="0.25">
      <c r="B175" s="114" t="s">
        <v>199</v>
      </c>
      <c r="C175" s="114"/>
      <c r="D175" s="114"/>
      <c r="E175" s="114"/>
      <c r="F175" s="114"/>
      <c r="G175" s="114"/>
      <c r="H175" s="114"/>
      <c r="I175" s="114"/>
      <c r="J175" s="18" t="s">
        <v>19</v>
      </c>
      <c r="K175" s="56">
        <f>F166</f>
        <v>1.6805825242718446</v>
      </c>
      <c r="L175" s="46"/>
      <c r="M175" s="46"/>
      <c r="N175" s="46"/>
      <c r="S175" s="44"/>
      <c r="T175" s="114" t="s">
        <v>199</v>
      </c>
      <c r="U175" s="114"/>
      <c r="V175" s="114"/>
      <c r="W175" s="114"/>
      <c r="X175" s="114"/>
      <c r="Y175" s="114"/>
      <c r="Z175" s="114"/>
      <c r="AA175" s="114"/>
      <c r="AB175" s="40" t="s">
        <v>19</v>
      </c>
      <c r="AC175" s="56">
        <f>X166</f>
        <v>1.8293478260869565</v>
      </c>
      <c r="AD175" s="46"/>
      <c r="AE175" s="46"/>
      <c r="AF175" s="46"/>
      <c r="AG175" s="44"/>
      <c r="AH175" s="44"/>
      <c r="AI175" s="44"/>
      <c r="AJ175" s="44"/>
      <c r="AK175" s="44"/>
      <c r="AL175" s="114" t="s">
        <v>199</v>
      </c>
      <c r="AM175" s="114"/>
      <c r="AN175" s="114"/>
      <c r="AO175" s="114"/>
      <c r="AP175" s="114"/>
      <c r="AQ175" s="114"/>
      <c r="AR175" s="114"/>
      <c r="AS175" s="114"/>
      <c r="AT175" s="40" t="s">
        <v>19</v>
      </c>
      <c r="AU175" s="56">
        <f>AP166</f>
        <v>1.9194599999999999</v>
      </c>
      <c r="AV175" s="46"/>
      <c r="AW175" s="46"/>
      <c r="AX175" s="46"/>
      <c r="AY175" s="44"/>
      <c r="AZ175" s="44"/>
      <c r="BA175" s="44"/>
      <c r="BB175" s="44"/>
      <c r="BC175" s="44"/>
      <c r="BD175" s="114" t="s">
        <v>199</v>
      </c>
      <c r="BE175" s="114"/>
      <c r="BF175" s="114"/>
      <c r="BG175" s="114"/>
      <c r="BH175" s="114"/>
      <c r="BI175" s="114"/>
      <c r="BJ175" s="114"/>
      <c r="BK175" s="114"/>
      <c r="BL175" s="40" t="s">
        <v>19</v>
      </c>
      <c r="BM175" s="56">
        <f>BH166</f>
        <v>1.5602</v>
      </c>
      <c r="BN175" s="46"/>
      <c r="BO175" s="46"/>
      <c r="BP175" s="46"/>
      <c r="BQ175" s="44"/>
      <c r="BR175" s="44"/>
      <c r="BS175" s="44"/>
      <c r="BT175" s="44"/>
      <c r="BU175" s="44"/>
      <c r="BV175" s="114" t="s">
        <v>199</v>
      </c>
      <c r="BW175" s="114"/>
      <c r="BX175" s="114"/>
      <c r="BY175" s="114"/>
      <c r="BZ175" s="114"/>
      <c r="CA175" s="114"/>
      <c r="CB175" s="114"/>
      <c r="CC175" s="114"/>
      <c r="CD175" s="40" t="s">
        <v>19</v>
      </c>
      <c r="CE175" s="56">
        <f>BZ166</f>
        <v>1.6402699999999999</v>
      </c>
      <c r="CF175" s="46"/>
      <c r="CG175" s="46"/>
      <c r="CH175" s="46"/>
      <c r="CI175" s="44"/>
      <c r="CJ175" s="44"/>
      <c r="CK175" s="44"/>
      <c r="CL175" s="44"/>
    </row>
    <row r="176" spans="1:90" ht="20.100000000000001" customHeight="1" x14ac:dyDescent="0.25">
      <c r="B176" s="114" t="s">
        <v>121</v>
      </c>
      <c r="C176" s="114"/>
      <c r="D176" s="114"/>
      <c r="E176" s="114"/>
      <c r="F176" s="114"/>
      <c r="G176" s="114"/>
      <c r="H176" s="114"/>
      <c r="I176" s="114"/>
      <c r="J176" s="18" t="s">
        <v>19</v>
      </c>
      <c r="K176" s="60">
        <v>18</v>
      </c>
      <c r="L176" s="60"/>
      <c r="M176" s="60"/>
      <c r="N176" s="60"/>
      <c r="S176" s="44"/>
      <c r="T176" s="114" t="s">
        <v>121</v>
      </c>
      <c r="U176" s="114"/>
      <c r="V176" s="114"/>
      <c r="W176" s="114"/>
      <c r="X176" s="114"/>
      <c r="Y176" s="114"/>
      <c r="Z176" s="114"/>
      <c r="AA176" s="114"/>
      <c r="AB176" s="40" t="s">
        <v>19</v>
      </c>
      <c r="AC176" s="60">
        <v>18</v>
      </c>
      <c r="AD176" s="60"/>
      <c r="AE176" s="60"/>
      <c r="AF176" s="60"/>
      <c r="AG176" s="44"/>
      <c r="AH176" s="44"/>
      <c r="AI176" s="44"/>
      <c r="AJ176" s="44"/>
      <c r="AK176" s="44"/>
      <c r="AL176" s="114" t="s">
        <v>121</v>
      </c>
      <c r="AM176" s="114"/>
      <c r="AN176" s="114"/>
      <c r="AO176" s="114"/>
      <c r="AP176" s="114"/>
      <c r="AQ176" s="114"/>
      <c r="AR176" s="114"/>
      <c r="AS176" s="114"/>
      <c r="AT176" s="40" t="s">
        <v>19</v>
      </c>
      <c r="AU176" s="60">
        <v>18</v>
      </c>
      <c r="AV176" s="60"/>
      <c r="AW176" s="60"/>
      <c r="AX176" s="60"/>
      <c r="AY176" s="44"/>
      <c r="AZ176" s="44"/>
      <c r="BA176" s="44"/>
      <c r="BB176" s="44"/>
      <c r="BC176" s="44"/>
      <c r="BD176" s="114" t="s">
        <v>121</v>
      </c>
      <c r="BE176" s="114"/>
      <c r="BF176" s="114"/>
      <c r="BG176" s="114"/>
      <c r="BH176" s="114"/>
      <c r="BI176" s="114"/>
      <c r="BJ176" s="114"/>
      <c r="BK176" s="114"/>
      <c r="BL176" s="40" t="s">
        <v>19</v>
      </c>
      <c r="BM176" s="60">
        <v>18</v>
      </c>
      <c r="BN176" s="60"/>
      <c r="BO176" s="60"/>
      <c r="BP176" s="60"/>
      <c r="BQ176" s="44"/>
      <c r="BR176" s="44"/>
      <c r="BS176" s="44"/>
      <c r="BT176" s="44"/>
      <c r="BU176" s="44"/>
      <c r="BV176" s="114" t="s">
        <v>121</v>
      </c>
      <c r="BW176" s="114"/>
      <c r="BX176" s="114"/>
      <c r="BY176" s="114"/>
      <c r="BZ176" s="114"/>
      <c r="CA176" s="114"/>
      <c r="CB176" s="114"/>
      <c r="CC176" s="114"/>
      <c r="CD176" s="40" t="s">
        <v>19</v>
      </c>
      <c r="CE176" s="60">
        <v>18</v>
      </c>
      <c r="CF176" s="60"/>
      <c r="CG176" s="60"/>
      <c r="CH176" s="60"/>
      <c r="CI176" s="44"/>
      <c r="CJ176" s="44"/>
      <c r="CK176" s="44"/>
      <c r="CL176" s="44"/>
    </row>
    <row r="177" spans="1:90" ht="20.100000000000001" customHeight="1" x14ac:dyDescent="0.25">
      <c r="B177" s="114" t="s">
        <v>256</v>
      </c>
      <c r="C177" s="114"/>
      <c r="D177" s="114"/>
      <c r="E177" s="114"/>
      <c r="F177" s="114"/>
      <c r="G177" s="114"/>
      <c r="H177" s="114"/>
      <c r="I177" s="114"/>
      <c r="J177" s="36" t="s">
        <v>19</v>
      </c>
      <c r="K177" s="131">
        <v>4.1779999999999999</v>
      </c>
      <c r="L177" s="131"/>
      <c r="M177" s="131"/>
      <c r="N177" s="131"/>
      <c r="O177" s="131"/>
      <c r="P177" s="37"/>
      <c r="Q177" s="37"/>
      <c r="R177" s="37"/>
      <c r="S177" s="44"/>
      <c r="T177" s="114" t="s">
        <v>256</v>
      </c>
      <c r="U177" s="114"/>
      <c r="V177" s="114"/>
      <c r="W177" s="114"/>
      <c r="X177" s="114"/>
      <c r="Y177" s="114"/>
      <c r="Z177" s="114"/>
      <c r="AA177" s="114"/>
      <c r="AB177" s="40" t="s">
        <v>19</v>
      </c>
      <c r="AC177" s="131">
        <v>4.1779999999999999</v>
      </c>
      <c r="AD177" s="131"/>
      <c r="AE177" s="131"/>
      <c r="AF177" s="131"/>
      <c r="AG177" s="131"/>
      <c r="AH177" s="44"/>
      <c r="AI177" s="44"/>
      <c r="AJ177" s="44"/>
      <c r="AK177" s="44"/>
      <c r="AL177" s="114" t="s">
        <v>256</v>
      </c>
      <c r="AM177" s="114"/>
      <c r="AN177" s="114"/>
      <c r="AO177" s="114"/>
      <c r="AP177" s="114"/>
      <c r="AQ177" s="114"/>
      <c r="AR177" s="114"/>
      <c r="AS177" s="114"/>
      <c r="AT177" s="40" t="s">
        <v>19</v>
      </c>
      <c r="AU177" s="131">
        <v>4.1779999999999999</v>
      </c>
      <c r="AV177" s="131"/>
      <c r="AW177" s="131"/>
      <c r="AX177" s="131"/>
      <c r="AY177" s="131"/>
      <c r="AZ177" s="44"/>
      <c r="BA177" s="44"/>
      <c r="BB177" s="44"/>
      <c r="BC177" s="44"/>
      <c r="BD177" s="114" t="s">
        <v>256</v>
      </c>
      <c r="BE177" s="114"/>
      <c r="BF177" s="114"/>
      <c r="BG177" s="114"/>
      <c r="BH177" s="114"/>
      <c r="BI177" s="114"/>
      <c r="BJ177" s="114"/>
      <c r="BK177" s="114"/>
      <c r="BL177" s="40" t="s">
        <v>19</v>
      </c>
      <c r="BM177" s="131">
        <v>4.1779999999999999</v>
      </c>
      <c r="BN177" s="131"/>
      <c r="BO177" s="131"/>
      <c r="BP177" s="131"/>
      <c r="BQ177" s="131"/>
      <c r="BR177" s="44"/>
      <c r="BS177" s="44"/>
      <c r="BT177" s="44"/>
      <c r="BU177" s="44"/>
      <c r="BV177" s="114" t="s">
        <v>256</v>
      </c>
      <c r="BW177" s="114"/>
      <c r="BX177" s="114"/>
      <c r="BY177" s="114"/>
      <c r="BZ177" s="114"/>
      <c r="CA177" s="114"/>
      <c r="CB177" s="114"/>
      <c r="CC177" s="114"/>
      <c r="CD177" s="40" t="s">
        <v>19</v>
      </c>
      <c r="CE177" s="131">
        <v>4.1779999999999999</v>
      </c>
      <c r="CF177" s="131"/>
      <c r="CG177" s="131"/>
      <c r="CH177" s="131"/>
      <c r="CI177" s="131"/>
      <c r="CJ177" s="44"/>
      <c r="CK177" s="44"/>
      <c r="CL177" s="44"/>
    </row>
    <row r="178" spans="1:90" ht="20.100000000000001" customHeight="1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130" t="s">
        <v>254</v>
      </c>
      <c r="L178" s="130"/>
      <c r="M178" s="130"/>
      <c r="N178" s="130"/>
      <c r="O178" s="130"/>
      <c r="P178" s="130"/>
      <c r="Q178" s="130"/>
      <c r="R178" s="130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130" t="s">
        <v>254</v>
      </c>
      <c r="AD178" s="130"/>
      <c r="AE178" s="130"/>
      <c r="AF178" s="130"/>
      <c r="AG178" s="130"/>
      <c r="AH178" s="130"/>
      <c r="AI178" s="130"/>
      <c r="AJ178" s="130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130" t="s">
        <v>254</v>
      </c>
      <c r="AV178" s="130"/>
      <c r="AW178" s="130"/>
      <c r="AX178" s="130"/>
      <c r="AY178" s="130"/>
      <c r="AZ178" s="130"/>
      <c r="BA178" s="130"/>
      <c r="BB178" s="130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130" t="s">
        <v>254</v>
      </c>
      <c r="BN178" s="130"/>
      <c r="BO178" s="130"/>
      <c r="BP178" s="130"/>
      <c r="BQ178" s="130"/>
      <c r="BR178" s="130"/>
      <c r="BS178" s="130"/>
      <c r="BT178" s="130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130" t="s">
        <v>254</v>
      </c>
      <c r="CF178" s="130"/>
      <c r="CG178" s="130"/>
      <c r="CH178" s="130"/>
      <c r="CI178" s="130"/>
      <c r="CJ178" s="130"/>
      <c r="CK178" s="130"/>
      <c r="CL178" s="130"/>
    </row>
    <row r="179" spans="1:90" ht="20.100000000000001" customHeight="1" x14ac:dyDescent="0.25">
      <c r="B179" s="24" t="s">
        <v>213</v>
      </c>
      <c r="C179" s="18" t="s">
        <v>19</v>
      </c>
      <c r="D179" s="46" t="s">
        <v>201</v>
      </c>
      <c r="E179" s="46"/>
      <c r="F179" s="46"/>
      <c r="G179" s="46"/>
      <c r="H179" s="46"/>
      <c r="I179" s="127" t="s">
        <v>107</v>
      </c>
      <c r="J179" s="127"/>
      <c r="K179" s="127"/>
      <c r="L179" s="127"/>
      <c r="M179" s="127"/>
      <c r="N179" s="127"/>
      <c r="Q179" s="25"/>
      <c r="R179" s="25"/>
      <c r="S179" s="44"/>
      <c r="T179" s="44" t="s">
        <v>213</v>
      </c>
      <c r="U179" s="40" t="s">
        <v>19</v>
      </c>
      <c r="V179" s="46" t="s">
        <v>201</v>
      </c>
      <c r="W179" s="46"/>
      <c r="X179" s="46"/>
      <c r="Y179" s="46"/>
      <c r="Z179" s="46"/>
      <c r="AA179" s="127" t="s">
        <v>107</v>
      </c>
      <c r="AB179" s="127"/>
      <c r="AC179" s="127"/>
      <c r="AD179" s="127"/>
      <c r="AE179" s="127"/>
      <c r="AF179" s="127"/>
      <c r="AG179" s="44"/>
      <c r="AH179" s="44"/>
      <c r="AI179" s="25"/>
      <c r="AJ179" s="25"/>
      <c r="AK179" s="44"/>
      <c r="AL179" s="44" t="s">
        <v>213</v>
      </c>
      <c r="AM179" s="40" t="s">
        <v>19</v>
      </c>
      <c r="AN179" s="46" t="s">
        <v>201</v>
      </c>
      <c r="AO179" s="46"/>
      <c r="AP179" s="46"/>
      <c r="AQ179" s="46"/>
      <c r="AR179" s="46"/>
      <c r="AS179" s="127" t="s">
        <v>107</v>
      </c>
      <c r="AT179" s="127"/>
      <c r="AU179" s="127"/>
      <c r="AV179" s="127"/>
      <c r="AW179" s="127"/>
      <c r="AX179" s="127"/>
      <c r="AY179" s="44"/>
      <c r="AZ179" s="44"/>
      <c r="BA179" s="25"/>
      <c r="BB179" s="25"/>
      <c r="BC179" s="44"/>
      <c r="BD179" s="44" t="s">
        <v>213</v>
      </c>
      <c r="BE179" s="40" t="s">
        <v>19</v>
      </c>
      <c r="BF179" s="46" t="s">
        <v>201</v>
      </c>
      <c r="BG179" s="46"/>
      <c r="BH179" s="46"/>
      <c r="BI179" s="46"/>
      <c r="BJ179" s="46"/>
      <c r="BK179" s="127" t="s">
        <v>107</v>
      </c>
      <c r="BL179" s="127"/>
      <c r="BM179" s="127"/>
      <c r="BN179" s="127"/>
      <c r="BO179" s="127"/>
      <c r="BP179" s="127"/>
      <c r="BQ179" s="44"/>
      <c r="BR179" s="44"/>
      <c r="BS179" s="25"/>
      <c r="BT179" s="25"/>
      <c r="BU179" s="44"/>
      <c r="BV179" s="44" t="s">
        <v>213</v>
      </c>
      <c r="BW179" s="40" t="s">
        <v>19</v>
      </c>
      <c r="BX179" s="46" t="s">
        <v>201</v>
      </c>
      <c r="BY179" s="46"/>
      <c r="BZ179" s="46"/>
      <c r="CA179" s="46"/>
      <c r="CB179" s="46"/>
      <c r="CC179" s="127" t="s">
        <v>107</v>
      </c>
      <c r="CD179" s="127"/>
      <c r="CE179" s="127"/>
      <c r="CF179" s="127"/>
      <c r="CG179" s="127"/>
      <c r="CH179" s="127"/>
      <c r="CI179" s="44"/>
      <c r="CJ179" s="44"/>
      <c r="CK179" s="25"/>
      <c r="CL179" s="25"/>
    </row>
    <row r="180" spans="1:90" ht="20.100000000000001" customHeight="1" x14ac:dyDescent="0.25">
      <c r="C180" s="18" t="s">
        <v>19</v>
      </c>
      <c r="D180" s="56">
        <f>K175</f>
        <v>1.6805825242718446</v>
      </c>
      <c r="E180" s="56"/>
      <c r="F180" s="56"/>
      <c r="G180" s="150">
        <f>K177</f>
        <v>4.1779999999999999</v>
      </c>
      <c r="H180" s="150"/>
      <c r="I180" s="150"/>
      <c r="J180" s="150"/>
      <c r="K180" s="150"/>
      <c r="L180" s="157">
        <f>O173</f>
        <v>324.14999999999998</v>
      </c>
      <c r="M180" s="157"/>
      <c r="N180" s="157"/>
      <c r="O180" s="158">
        <f>O174</f>
        <v>301.14999999999998</v>
      </c>
      <c r="P180" s="158"/>
      <c r="Q180" s="158"/>
      <c r="S180" s="44"/>
      <c r="T180" s="44"/>
      <c r="U180" s="40" t="s">
        <v>19</v>
      </c>
      <c r="V180" s="56">
        <f>AC175</f>
        <v>1.8293478260869565</v>
      </c>
      <c r="W180" s="56"/>
      <c r="X180" s="56"/>
      <c r="Y180" s="150">
        <f>AC177</f>
        <v>4.1779999999999999</v>
      </c>
      <c r="Z180" s="150"/>
      <c r="AA180" s="150"/>
      <c r="AB180" s="150"/>
      <c r="AC180" s="150"/>
      <c r="AD180" s="157">
        <f>AG173</f>
        <v>329.15</v>
      </c>
      <c r="AE180" s="157"/>
      <c r="AF180" s="157"/>
      <c r="AG180" s="158">
        <f>AG174</f>
        <v>301.14999999999998</v>
      </c>
      <c r="AH180" s="158"/>
      <c r="AI180" s="158"/>
      <c r="AJ180" s="44"/>
      <c r="AK180" s="44"/>
      <c r="AL180" s="44"/>
      <c r="AM180" s="40" t="s">
        <v>19</v>
      </c>
      <c r="AN180" s="56">
        <f>AU175</f>
        <v>1.9194599999999999</v>
      </c>
      <c r="AO180" s="56"/>
      <c r="AP180" s="56"/>
      <c r="AQ180" s="150">
        <f>AU177</f>
        <v>4.1779999999999999</v>
      </c>
      <c r="AR180" s="150"/>
      <c r="AS180" s="150"/>
      <c r="AT180" s="150"/>
      <c r="AU180" s="150"/>
      <c r="AV180" s="157">
        <f>AY173</f>
        <v>334.15</v>
      </c>
      <c r="AW180" s="157"/>
      <c r="AX180" s="157"/>
      <c r="AY180" s="158">
        <f>AY174</f>
        <v>301.14999999999998</v>
      </c>
      <c r="AZ180" s="158"/>
      <c r="BA180" s="158"/>
      <c r="BB180" s="44"/>
      <c r="BC180" s="44"/>
      <c r="BD180" s="44"/>
      <c r="BE180" s="40" t="s">
        <v>19</v>
      </c>
      <c r="BF180" s="56">
        <f>BM175</f>
        <v>1.5602</v>
      </c>
      <c r="BG180" s="56"/>
      <c r="BH180" s="56"/>
      <c r="BI180" s="150">
        <f>BM177</f>
        <v>4.1779999999999999</v>
      </c>
      <c r="BJ180" s="150"/>
      <c r="BK180" s="150"/>
      <c r="BL180" s="150"/>
      <c r="BM180" s="150"/>
      <c r="BN180" s="157">
        <f>BQ173</f>
        <v>339.15</v>
      </c>
      <c r="BO180" s="157"/>
      <c r="BP180" s="157"/>
      <c r="BQ180" s="158">
        <f>BQ174</f>
        <v>301.14999999999998</v>
      </c>
      <c r="BR180" s="158"/>
      <c r="BS180" s="158"/>
      <c r="BT180" s="44"/>
      <c r="BU180" s="44"/>
      <c r="BV180" s="44"/>
      <c r="BW180" s="40" t="s">
        <v>19</v>
      </c>
      <c r="BX180" s="56">
        <f>CE175</f>
        <v>1.6402699999999999</v>
      </c>
      <c r="BY180" s="56"/>
      <c r="BZ180" s="56"/>
      <c r="CA180" s="150">
        <f>CE177</f>
        <v>4.1779999999999999</v>
      </c>
      <c r="CB180" s="150"/>
      <c r="CC180" s="150"/>
      <c r="CD180" s="150"/>
      <c r="CE180" s="150"/>
      <c r="CF180" s="157">
        <f>CI173</f>
        <v>344.15</v>
      </c>
      <c r="CG180" s="157"/>
      <c r="CH180" s="157"/>
      <c r="CI180" s="158">
        <f>CI174</f>
        <v>301.14999999999998</v>
      </c>
      <c r="CJ180" s="158"/>
      <c r="CK180" s="158"/>
      <c r="CL180" s="44"/>
    </row>
    <row r="181" spans="1:90" ht="20.100000000000001" customHeight="1" x14ac:dyDescent="0.25">
      <c r="C181" s="18" t="s">
        <v>19</v>
      </c>
      <c r="D181" s="45">
        <f>D180*G180*(L180-O180)</f>
        <v>161.49389708737863</v>
      </c>
      <c r="E181" s="45"/>
      <c r="F181" s="45"/>
      <c r="G181" s="45"/>
      <c r="H181" s="45"/>
      <c r="I181" s="24"/>
      <c r="J181" s="24"/>
      <c r="K181" s="24"/>
      <c r="L181" s="24"/>
      <c r="M181" s="24"/>
      <c r="N181" s="24"/>
      <c r="S181" s="44"/>
      <c r="T181" s="44"/>
      <c r="U181" s="40" t="s">
        <v>19</v>
      </c>
      <c r="V181" s="45">
        <f>V180*Y180*(AD180-AG180)</f>
        <v>214.00442608695653</v>
      </c>
      <c r="W181" s="45"/>
      <c r="X181" s="45"/>
      <c r="Y181" s="45"/>
      <c r="Z181" s="45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0" t="s">
        <v>19</v>
      </c>
      <c r="AN181" s="45">
        <f>AN180*AQ180*(AV180-AY180)</f>
        <v>264.64362804000001</v>
      </c>
      <c r="AO181" s="45"/>
      <c r="AP181" s="45"/>
      <c r="AQ181" s="45"/>
      <c r="AR181" s="45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0" t="s">
        <v>19</v>
      </c>
      <c r="BF181" s="45">
        <f>BF180*BI180*(BN180-BQ180)</f>
        <v>247.7035928</v>
      </c>
      <c r="BG181" s="45"/>
      <c r="BH181" s="45"/>
      <c r="BI181" s="45"/>
      <c r="BJ181" s="45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0" t="s">
        <v>19</v>
      </c>
      <c r="BX181" s="45">
        <f>BX180*CA180*(CF180-CI180)</f>
        <v>294.68106657999999</v>
      </c>
      <c r="BY181" s="45"/>
      <c r="BZ181" s="45"/>
      <c r="CA181" s="45"/>
      <c r="CB181" s="45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</row>
    <row r="182" spans="1:90" ht="20.100000000000001" customHeight="1" x14ac:dyDescent="0.25"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</row>
    <row r="183" spans="1:90" ht="20.100000000000001" customHeight="1" x14ac:dyDescent="0.25">
      <c r="A183" s="1">
        <v>5</v>
      </c>
      <c r="B183" s="114" t="s">
        <v>272</v>
      </c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44">
        <v>5</v>
      </c>
      <c r="T183" s="114" t="s">
        <v>272</v>
      </c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44">
        <v>5</v>
      </c>
      <c r="AL183" s="114" t="s">
        <v>272</v>
      </c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44">
        <v>5</v>
      </c>
      <c r="BD183" s="114" t="s">
        <v>272</v>
      </c>
      <c r="BE183" s="114"/>
      <c r="BF183" s="114"/>
      <c r="BG183" s="114"/>
      <c r="BH183" s="114"/>
      <c r="BI183" s="114"/>
      <c r="BJ183" s="114"/>
      <c r="BK183" s="114"/>
      <c r="BL183" s="114"/>
      <c r="BM183" s="114"/>
      <c r="BN183" s="114"/>
      <c r="BO183" s="114"/>
      <c r="BP183" s="114"/>
      <c r="BQ183" s="114"/>
      <c r="BR183" s="114"/>
      <c r="BS183" s="114"/>
      <c r="BT183" s="114"/>
      <c r="BU183" s="44">
        <v>5</v>
      </c>
      <c r="BV183" s="114" t="s">
        <v>272</v>
      </c>
      <c r="BW183" s="114"/>
      <c r="BX183" s="114"/>
      <c r="BY183" s="114"/>
      <c r="BZ183" s="114"/>
      <c r="CA183" s="114"/>
      <c r="CB183" s="114"/>
      <c r="CC183" s="114"/>
      <c r="CD183" s="114"/>
      <c r="CE183" s="114"/>
      <c r="CF183" s="114"/>
      <c r="CG183" s="114"/>
      <c r="CH183" s="114"/>
      <c r="CI183" s="114"/>
      <c r="CJ183" s="114"/>
      <c r="CK183" s="114"/>
      <c r="CL183" s="114"/>
    </row>
    <row r="184" spans="1:90" ht="20.100000000000001" customHeight="1" x14ac:dyDescent="0.25">
      <c r="B184" s="114" t="s">
        <v>117</v>
      </c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44"/>
      <c r="T184" s="114" t="s">
        <v>117</v>
      </c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44"/>
      <c r="AL184" s="114" t="s">
        <v>117</v>
      </c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44"/>
      <c r="BD184" s="114" t="s">
        <v>117</v>
      </c>
      <c r="BE184" s="114"/>
      <c r="BF184" s="114"/>
      <c r="BG184" s="114"/>
      <c r="BH184" s="114"/>
      <c r="BI184" s="114"/>
      <c r="BJ184" s="114"/>
      <c r="BK184" s="114"/>
      <c r="BL184" s="114"/>
      <c r="BM184" s="114"/>
      <c r="BN184" s="114"/>
      <c r="BO184" s="114"/>
      <c r="BP184" s="114"/>
      <c r="BQ184" s="114"/>
      <c r="BR184" s="114"/>
      <c r="BS184" s="114"/>
      <c r="BT184" s="114"/>
      <c r="BU184" s="44"/>
      <c r="BV184" s="114" t="s">
        <v>117</v>
      </c>
      <c r="BW184" s="114"/>
      <c r="BX184" s="114"/>
      <c r="BY184" s="114"/>
      <c r="BZ184" s="114"/>
      <c r="CA184" s="114"/>
      <c r="CB184" s="114"/>
      <c r="CC184" s="114"/>
      <c r="CD184" s="114"/>
      <c r="CE184" s="114"/>
      <c r="CF184" s="114"/>
      <c r="CG184" s="114"/>
      <c r="CH184" s="114"/>
      <c r="CI184" s="114"/>
      <c r="CJ184" s="114"/>
      <c r="CK184" s="114"/>
      <c r="CL184" s="114"/>
    </row>
    <row r="185" spans="1:90" ht="20.100000000000001" customHeight="1" x14ac:dyDescent="0.25">
      <c r="B185" s="114" t="s">
        <v>198</v>
      </c>
      <c r="C185" s="114"/>
      <c r="D185" s="114"/>
      <c r="E185" s="114"/>
      <c r="F185" s="114"/>
      <c r="G185" s="114"/>
      <c r="H185" s="114"/>
      <c r="I185" s="114"/>
      <c r="J185" s="18" t="s">
        <v>19</v>
      </c>
      <c r="K185" s="50">
        <f>K174</f>
        <v>28</v>
      </c>
      <c r="L185" s="50"/>
      <c r="M185" s="50"/>
      <c r="N185" s="36" t="s">
        <v>19</v>
      </c>
      <c r="O185" s="156">
        <f>K185+273.15</f>
        <v>301.14999999999998</v>
      </c>
      <c r="P185" s="156"/>
      <c r="Q185" s="156"/>
      <c r="S185" s="44"/>
      <c r="T185" s="114" t="s">
        <v>198</v>
      </c>
      <c r="U185" s="114"/>
      <c r="V185" s="114"/>
      <c r="W185" s="114"/>
      <c r="X185" s="114"/>
      <c r="Y185" s="114"/>
      <c r="Z185" s="114"/>
      <c r="AA185" s="114"/>
      <c r="AB185" s="40" t="s">
        <v>19</v>
      </c>
      <c r="AC185" s="50">
        <f>AC174</f>
        <v>28</v>
      </c>
      <c r="AD185" s="50"/>
      <c r="AE185" s="50"/>
      <c r="AF185" s="40" t="s">
        <v>19</v>
      </c>
      <c r="AG185" s="156">
        <f>AC185+273.15</f>
        <v>301.14999999999998</v>
      </c>
      <c r="AH185" s="156"/>
      <c r="AI185" s="156"/>
      <c r="AJ185" s="44"/>
      <c r="AK185" s="44"/>
      <c r="AL185" s="114" t="s">
        <v>198</v>
      </c>
      <c r="AM185" s="114"/>
      <c r="AN185" s="114"/>
      <c r="AO185" s="114"/>
      <c r="AP185" s="114"/>
      <c r="AQ185" s="114"/>
      <c r="AR185" s="114"/>
      <c r="AS185" s="114"/>
      <c r="AT185" s="40" t="s">
        <v>19</v>
      </c>
      <c r="AU185" s="50">
        <f>AU174</f>
        <v>28</v>
      </c>
      <c r="AV185" s="50"/>
      <c r="AW185" s="50"/>
      <c r="AX185" s="40" t="s">
        <v>19</v>
      </c>
      <c r="AY185" s="156">
        <f>AU185+273.15</f>
        <v>301.14999999999998</v>
      </c>
      <c r="AZ185" s="156"/>
      <c r="BA185" s="156"/>
      <c r="BB185" s="44"/>
      <c r="BC185" s="44"/>
      <c r="BD185" s="114" t="s">
        <v>198</v>
      </c>
      <c r="BE185" s="114"/>
      <c r="BF185" s="114"/>
      <c r="BG185" s="114"/>
      <c r="BH185" s="114"/>
      <c r="BI185" s="114"/>
      <c r="BJ185" s="114"/>
      <c r="BK185" s="114"/>
      <c r="BL185" s="40" t="s">
        <v>19</v>
      </c>
      <c r="BM185" s="50">
        <f>BM174</f>
        <v>28</v>
      </c>
      <c r="BN185" s="50"/>
      <c r="BO185" s="50"/>
      <c r="BP185" s="40" t="s">
        <v>19</v>
      </c>
      <c r="BQ185" s="156">
        <f>BM185+273.15</f>
        <v>301.14999999999998</v>
      </c>
      <c r="BR185" s="156"/>
      <c r="BS185" s="156"/>
      <c r="BT185" s="44"/>
      <c r="BU185" s="44"/>
      <c r="BV185" s="114" t="s">
        <v>198</v>
      </c>
      <c r="BW185" s="114"/>
      <c r="BX185" s="114"/>
      <c r="BY185" s="114"/>
      <c r="BZ185" s="114"/>
      <c r="CA185" s="114"/>
      <c r="CB185" s="114"/>
      <c r="CC185" s="114"/>
      <c r="CD185" s="40" t="s">
        <v>19</v>
      </c>
      <c r="CE185" s="50">
        <f>CE174</f>
        <v>28</v>
      </c>
      <c r="CF185" s="50"/>
      <c r="CG185" s="50"/>
      <c r="CH185" s="40" t="s">
        <v>19</v>
      </c>
      <c r="CI185" s="156">
        <f>CE185+273.15</f>
        <v>301.14999999999998</v>
      </c>
      <c r="CJ185" s="156"/>
      <c r="CK185" s="156"/>
      <c r="CL185" s="44"/>
    </row>
    <row r="186" spans="1:90" ht="20.100000000000001" customHeight="1" x14ac:dyDescent="0.25">
      <c r="B186" s="114" t="s">
        <v>225</v>
      </c>
      <c r="C186" s="114"/>
      <c r="D186" s="114"/>
      <c r="E186" s="114"/>
      <c r="F186" s="114"/>
      <c r="G186" s="114"/>
      <c r="H186" s="114"/>
      <c r="I186" s="114"/>
      <c r="J186" s="18" t="s">
        <v>19</v>
      </c>
      <c r="K186" s="50">
        <v>24</v>
      </c>
      <c r="L186" s="50"/>
      <c r="M186" s="50"/>
      <c r="N186" s="36" t="s">
        <v>19</v>
      </c>
      <c r="O186" s="156">
        <f>K186+273.15</f>
        <v>297.14999999999998</v>
      </c>
      <c r="P186" s="156"/>
      <c r="Q186" s="156"/>
      <c r="S186" s="44"/>
      <c r="T186" s="114" t="s">
        <v>225</v>
      </c>
      <c r="U186" s="114"/>
      <c r="V186" s="114"/>
      <c r="W186" s="114"/>
      <c r="X186" s="114"/>
      <c r="Y186" s="114"/>
      <c r="Z186" s="114"/>
      <c r="AA186" s="114"/>
      <c r="AB186" s="40" t="s">
        <v>19</v>
      </c>
      <c r="AC186" s="50">
        <v>24</v>
      </c>
      <c r="AD186" s="50"/>
      <c r="AE186" s="50"/>
      <c r="AF186" s="40" t="s">
        <v>19</v>
      </c>
      <c r="AG186" s="156">
        <f>AC186+273.15</f>
        <v>297.14999999999998</v>
      </c>
      <c r="AH186" s="156"/>
      <c r="AI186" s="156"/>
      <c r="AJ186" s="44"/>
      <c r="AK186" s="44"/>
      <c r="AL186" s="114" t="s">
        <v>225</v>
      </c>
      <c r="AM186" s="114"/>
      <c r="AN186" s="114"/>
      <c r="AO186" s="114"/>
      <c r="AP186" s="114"/>
      <c r="AQ186" s="114"/>
      <c r="AR186" s="114"/>
      <c r="AS186" s="114"/>
      <c r="AT186" s="40" t="s">
        <v>19</v>
      </c>
      <c r="AU186" s="50">
        <v>24</v>
      </c>
      <c r="AV186" s="50"/>
      <c r="AW186" s="50"/>
      <c r="AX186" s="40" t="s">
        <v>19</v>
      </c>
      <c r="AY186" s="156">
        <f>AU186+273.15</f>
        <v>297.14999999999998</v>
      </c>
      <c r="AZ186" s="156"/>
      <c r="BA186" s="156"/>
      <c r="BB186" s="44"/>
      <c r="BC186" s="44"/>
      <c r="BD186" s="114" t="s">
        <v>225</v>
      </c>
      <c r="BE186" s="114"/>
      <c r="BF186" s="114"/>
      <c r="BG186" s="114"/>
      <c r="BH186" s="114"/>
      <c r="BI186" s="114"/>
      <c r="BJ186" s="114"/>
      <c r="BK186" s="114"/>
      <c r="BL186" s="40" t="s">
        <v>19</v>
      </c>
      <c r="BM186" s="50">
        <v>24</v>
      </c>
      <c r="BN186" s="50"/>
      <c r="BO186" s="50"/>
      <c r="BP186" s="40" t="s">
        <v>19</v>
      </c>
      <c r="BQ186" s="156">
        <f>BM186+273.15</f>
        <v>297.14999999999998</v>
      </c>
      <c r="BR186" s="156"/>
      <c r="BS186" s="156"/>
      <c r="BT186" s="44"/>
      <c r="BU186" s="44"/>
      <c r="BV186" s="114" t="s">
        <v>225</v>
      </c>
      <c r="BW186" s="114"/>
      <c r="BX186" s="114"/>
      <c r="BY186" s="114"/>
      <c r="BZ186" s="114"/>
      <c r="CA186" s="114"/>
      <c r="CB186" s="114"/>
      <c r="CC186" s="114"/>
      <c r="CD186" s="40" t="s">
        <v>19</v>
      </c>
      <c r="CE186" s="50">
        <v>24</v>
      </c>
      <c r="CF186" s="50"/>
      <c r="CG186" s="50"/>
      <c r="CH186" s="40" t="s">
        <v>19</v>
      </c>
      <c r="CI186" s="156">
        <f>CE186+273.15</f>
        <v>297.14999999999998</v>
      </c>
      <c r="CJ186" s="156"/>
      <c r="CK186" s="156"/>
      <c r="CL186" s="44"/>
    </row>
    <row r="187" spans="1:90" ht="20.100000000000001" customHeight="1" x14ac:dyDescent="0.25">
      <c r="B187" s="114" t="s">
        <v>199</v>
      </c>
      <c r="C187" s="114"/>
      <c r="D187" s="114"/>
      <c r="E187" s="114"/>
      <c r="F187" s="114"/>
      <c r="G187" s="114"/>
      <c r="H187" s="114"/>
      <c r="I187" s="114"/>
      <c r="J187" s="18" t="s">
        <v>19</v>
      </c>
      <c r="K187" s="56">
        <f>D180</f>
        <v>1.6805825242718446</v>
      </c>
      <c r="L187" s="46"/>
      <c r="M187" s="46"/>
      <c r="N187" s="46"/>
      <c r="S187" s="44"/>
      <c r="T187" s="114" t="s">
        <v>199</v>
      </c>
      <c r="U187" s="114"/>
      <c r="V187" s="114"/>
      <c r="W187" s="114"/>
      <c r="X187" s="114"/>
      <c r="Y187" s="114"/>
      <c r="Z187" s="114"/>
      <c r="AA187" s="114"/>
      <c r="AB187" s="40" t="s">
        <v>19</v>
      </c>
      <c r="AC187" s="56">
        <f>V180</f>
        <v>1.8293478260869565</v>
      </c>
      <c r="AD187" s="46"/>
      <c r="AE187" s="46"/>
      <c r="AF187" s="46"/>
      <c r="AG187" s="44"/>
      <c r="AH187" s="44"/>
      <c r="AI187" s="44"/>
      <c r="AJ187" s="44"/>
      <c r="AK187" s="44"/>
      <c r="AL187" s="114" t="s">
        <v>199</v>
      </c>
      <c r="AM187" s="114"/>
      <c r="AN187" s="114"/>
      <c r="AO187" s="114"/>
      <c r="AP187" s="114"/>
      <c r="AQ187" s="114"/>
      <c r="AR187" s="114"/>
      <c r="AS187" s="114"/>
      <c r="AT187" s="40" t="s">
        <v>19</v>
      </c>
      <c r="AU187" s="56">
        <f>AN180</f>
        <v>1.9194599999999999</v>
      </c>
      <c r="AV187" s="46"/>
      <c r="AW187" s="46"/>
      <c r="AX187" s="46"/>
      <c r="AY187" s="44"/>
      <c r="AZ187" s="44"/>
      <c r="BA187" s="44"/>
      <c r="BB187" s="44"/>
      <c r="BC187" s="44"/>
      <c r="BD187" s="114" t="s">
        <v>199</v>
      </c>
      <c r="BE187" s="114"/>
      <c r="BF187" s="114"/>
      <c r="BG187" s="114"/>
      <c r="BH187" s="114"/>
      <c r="BI187" s="114"/>
      <c r="BJ187" s="114"/>
      <c r="BK187" s="114"/>
      <c r="BL187" s="40" t="s">
        <v>19</v>
      </c>
      <c r="BM187" s="56">
        <f>BF180</f>
        <v>1.5602</v>
      </c>
      <c r="BN187" s="46"/>
      <c r="BO187" s="46"/>
      <c r="BP187" s="46"/>
      <c r="BQ187" s="44"/>
      <c r="BR187" s="44"/>
      <c r="BS187" s="44"/>
      <c r="BT187" s="44"/>
      <c r="BU187" s="44"/>
      <c r="BV187" s="114" t="s">
        <v>199</v>
      </c>
      <c r="BW187" s="114"/>
      <c r="BX187" s="114"/>
      <c r="BY187" s="114"/>
      <c r="BZ187" s="114"/>
      <c r="CA187" s="114"/>
      <c r="CB187" s="114"/>
      <c r="CC187" s="114"/>
      <c r="CD187" s="40" t="s">
        <v>19</v>
      </c>
      <c r="CE187" s="56">
        <f>BX180</f>
        <v>1.6402699999999999</v>
      </c>
      <c r="CF187" s="46"/>
      <c r="CG187" s="46"/>
      <c r="CH187" s="46"/>
      <c r="CI187" s="44"/>
      <c r="CJ187" s="44"/>
      <c r="CK187" s="44"/>
      <c r="CL187" s="44"/>
    </row>
    <row r="188" spans="1:90" ht="20.100000000000001" customHeight="1" x14ac:dyDescent="0.25">
      <c r="B188" s="114" t="s">
        <v>121</v>
      </c>
      <c r="C188" s="114"/>
      <c r="D188" s="114"/>
      <c r="E188" s="114"/>
      <c r="F188" s="114"/>
      <c r="G188" s="114"/>
      <c r="H188" s="114"/>
      <c r="I188" s="114"/>
      <c r="J188" s="18" t="s">
        <v>19</v>
      </c>
      <c r="K188" s="60">
        <v>18</v>
      </c>
      <c r="L188" s="60"/>
      <c r="M188" s="60"/>
      <c r="N188" s="60"/>
      <c r="S188" s="44"/>
      <c r="T188" s="114" t="s">
        <v>121</v>
      </c>
      <c r="U188" s="114"/>
      <c r="V188" s="114"/>
      <c r="W188" s="114"/>
      <c r="X188" s="114"/>
      <c r="Y188" s="114"/>
      <c r="Z188" s="114"/>
      <c r="AA188" s="114"/>
      <c r="AB188" s="40" t="s">
        <v>19</v>
      </c>
      <c r="AC188" s="60">
        <v>18</v>
      </c>
      <c r="AD188" s="60"/>
      <c r="AE188" s="60"/>
      <c r="AF188" s="60"/>
      <c r="AG188" s="44"/>
      <c r="AH188" s="44"/>
      <c r="AI188" s="44"/>
      <c r="AJ188" s="44"/>
      <c r="AK188" s="44"/>
      <c r="AL188" s="114" t="s">
        <v>121</v>
      </c>
      <c r="AM188" s="114"/>
      <c r="AN188" s="114"/>
      <c r="AO188" s="114"/>
      <c r="AP188" s="114"/>
      <c r="AQ188" s="114"/>
      <c r="AR188" s="114"/>
      <c r="AS188" s="114"/>
      <c r="AT188" s="40" t="s">
        <v>19</v>
      </c>
      <c r="AU188" s="60">
        <v>18</v>
      </c>
      <c r="AV188" s="60"/>
      <c r="AW188" s="60"/>
      <c r="AX188" s="60"/>
      <c r="AY188" s="44"/>
      <c r="AZ188" s="44"/>
      <c r="BA188" s="44"/>
      <c r="BB188" s="44"/>
      <c r="BC188" s="44"/>
      <c r="BD188" s="114" t="s">
        <v>121</v>
      </c>
      <c r="BE188" s="114"/>
      <c r="BF188" s="114"/>
      <c r="BG188" s="114"/>
      <c r="BH188" s="114"/>
      <c r="BI188" s="114"/>
      <c r="BJ188" s="114"/>
      <c r="BK188" s="114"/>
      <c r="BL188" s="40" t="s">
        <v>19</v>
      </c>
      <c r="BM188" s="60">
        <v>18</v>
      </c>
      <c r="BN188" s="60"/>
      <c r="BO188" s="60"/>
      <c r="BP188" s="60"/>
      <c r="BQ188" s="44"/>
      <c r="BR188" s="44"/>
      <c r="BS188" s="44"/>
      <c r="BT188" s="44"/>
      <c r="BU188" s="44"/>
      <c r="BV188" s="114" t="s">
        <v>121</v>
      </c>
      <c r="BW188" s="114"/>
      <c r="BX188" s="114"/>
      <c r="BY188" s="114"/>
      <c r="BZ188" s="114"/>
      <c r="CA188" s="114"/>
      <c r="CB188" s="114"/>
      <c r="CC188" s="114"/>
      <c r="CD188" s="40" t="s">
        <v>19</v>
      </c>
      <c r="CE188" s="60">
        <v>18</v>
      </c>
      <c r="CF188" s="60"/>
      <c r="CG188" s="60"/>
      <c r="CH188" s="60"/>
      <c r="CI188" s="44"/>
      <c r="CJ188" s="44"/>
      <c r="CK188" s="44"/>
      <c r="CL188" s="44"/>
    </row>
    <row r="189" spans="1:90" ht="20.100000000000001" customHeight="1" x14ac:dyDescent="0.25">
      <c r="B189" s="114" t="s">
        <v>253</v>
      </c>
      <c r="C189" s="114"/>
      <c r="D189" s="114"/>
      <c r="E189" s="114"/>
      <c r="F189" s="114"/>
      <c r="G189" s="114"/>
      <c r="H189" s="114"/>
      <c r="I189" s="114"/>
      <c r="J189" s="36" t="s">
        <v>19</v>
      </c>
      <c r="K189" s="131">
        <v>4.1779999999999999</v>
      </c>
      <c r="L189" s="131"/>
      <c r="M189" s="131"/>
      <c r="N189" s="131"/>
      <c r="O189" s="131"/>
      <c r="P189" s="37"/>
      <c r="Q189" s="37"/>
      <c r="R189" s="37"/>
      <c r="S189" s="44"/>
      <c r="T189" s="114" t="s">
        <v>253</v>
      </c>
      <c r="U189" s="114"/>
      <c r="V189" s="114"/>
      <c r="W189" s="114"/>
      <c r="X189" s="114"/>
      <c r="Y189" s="114"/>
      <c r="Z189" s="114"/>
      <c r="AA189" s="114"/>
      <c r="AB189" s="40" t="s">
        <v>19</v>
      </c>
      <c r="AC189" s="131">
        <v>4.1779999999999999</v>
      </c>
      <c r="AD189" s="131"/>
      <c r="AE189" s="131"/>
      <c r="AF189" s="131"/>
      <c r="AG189" s="131"/>
      <c r="AH189" s="44"/>
      <c r="AI189" s="44"/>
      <c r="AJ189" s="44"/>
      <c r="AK189" s="44"/>
      <c r="AL189" s="114" t="s">
        <v>253</v>
      </c>
      <c r="AM189" s="114"/>
      <c r="AN189" s="114"/>
      <c r="AO189" s="114"/>
      <c r="AP189" s="114"/>
      <c r="AQ189" s="114"/>
      <c r="AR189" s="114"/>
      <c r="AS189" s="114"/>
      <c r="AT189" s="40" t="s">
        <v>19</v>
      </c>
      <c r="AU189" s="131">
        <v>4.1779999999999999</v>
      </c>
      <c r="AV189" s="131"/>
      <c r="AW189" s="131"/>
      <c r="AX189" s="131"/>
      <c r="AY189" s="131"/>
      <c r="AZ189" s="44"/>
      <c r="BA189" s="44"/>
      <c r="BB189" s="44"/>
      <c r="BC189" s="44"/>
      <c r="BD189" s="114" t="s">
        <v>253</v>
      </c>
      <c r="BE189" s="114"/>
      <c r="BF189" s="114"/>
      <c r="BG189" s="114"/>
      <c r="BH189" s="114"/>
      <c r="BI189" s="114"/>
      <c r="BJ189" s="114"/>
      <c r="BK189" s="114"/>
      <c r="BL189" s="40" t="s">
        <v>19</v>
      </c>
      <c r="BM189" s="131">
        <v>4.1779999999999999</v>
      </c>
      <c r="BN189" s="131"/>
      <c r="BO189" s="131"/>
      <c r="BP189" s="131"/>
      <c r="BQ189" s="131"/>
      <c r="BR189" s="44"/>
      <c r="BS189" s="44"/>
      <c r="BT189" s="44"/>
      <c r="BU189" s="44"/>
      <c r="BV189" s="114" t="s">
        <v>253</v>
      </c>
      <c r="BW189" s="114"/>
      <c r="BX189" s="114"/>
      <c r="BY189" s="114"/>
      <c r="BZ189" s="114"/>
      <c r="CA189" s="114"/>
      <c r="CB189" s="114"/>
      <c r="CC189" s="114"/>
      <c r="CD189" s="40" t="s">
        <v>19</v>
      </c>
      <c r="CE189" s="131">
        <v>4.1779999999999999</v>
      </c>
      <c r="CF189" s="131"/>
      <c r="CG189" s="131"/>
      <c r="CH189" s="131"/>
      <c r="CI189" s="131"/>
      <c r="CJ189" s="44"/>
      <c r="CK189" s="44"/>
      <c r="CL189" s="44"/>
    </row>
    <row r="190" spans="1:90" ht="20.100000000000001" customHeight="1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130" t="s">
        <v>254</v>
      </c>
      <c r="L190" s="130"/>
      <c r="M190" s="130"/>
      <c r="N190" s="130"/>
      <c r="O190" s="130"/>
      <c r="P190" s="130"/>
      <c r="Q190" s="130"/>
      <c r="R190" s="130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130" t="s">
        <v>254</v>
      </c>
      <c r="AD190" s="130"/>
      <c r="AE190" s="130"/>
      <c r="AF190" s="130"/>
      <c r="AG190" s="130"/>
      <c r="AH190" s="130"/>
      <c r="AI190" s="130"/>
      <c r="AJ190" s="130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130" t="s">
        <v>254</v>
      </c>
      <c r="AV190" s="130"/>
      <c r="AW190" s="130"/>
      <c r="AX190" s="130"/>
      <c r="AY190" s="130"/>
      <c r="AZ190" s="130"/>
      <c r="BA190" s="130"/>
      <c r="BB190" s="130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130" t="s">
        <v>254</v>
      </c>
      <c r="BN190" s="130"/>
      <c r="BO190" s="130"/>
      <c r="BP190" s="130"/>
      <c r="BQ190" s="130"/>
      <c r="BR190" s="130"/>
      <c r="BS190" s="130"/>
      <c r="BT190" s="130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130" t="s">
        <v>254</v>
      </c>
      <c r="CF190" s="130"/>
      <c r="CG190" s="130"/>
      <c r="CH190" s="130"/>
      <c r="CI190" s="130"/>
      <c r="CJ190" s="130"/>
      <c r="CK190" s="130"/>
      <c r="CL190" s="130"/>
    </row>
    <row r="191" spans="1:90" ht="20.100000000000001" customHeight="1" x14ac:dyDescent="0.25">
      <c r="A191" s="24"/>
      <c r="B191" s="24" t="s">
        <v>226</v>
      </c>
      <c r="C191" s="23" t="s">
        <v>19</v>
      </c>
      <c r="D191" s="46" t="s">
        <v>227</v>
      </c>
      <c r="E191" s="46"/>
      <c r="F191" s="46"/>
      <c r="G191" s="46"/>
      <c r="H191" s="46"/>
      <c r="I191" s="46"/>
      <c r="J191" s="127" t="s">
        <v>107</v>
      </c>
      <c r="K191" s="127"/>
      <c r="L191" s="127"/>
      <c r="M191" s="127"/>
      <c r="N191" s="127"/>
      <c r="O191" s="127"/>
      <c r="P191" s="24"/>
      <c r="Q191" s="25"/>
      <c r="S191" s="44"/>
      <c r="T191" s="44" t="s">
        <v>226</v>
      </c>
      <c r="U191" s="40" t="s">
        <v>19</v>
      </c>
      <c r="V191" s="46" t="s">
        <v>227</v>
      </c>
      <c r="W191" s="46"/>
      <c r="X191" s="46"/>
      <c r="Y191" s="46"/>
      <c r="Z191" s="46"/>
      <c r="AA191" s="46"/>
      <c r="AB191" s="127" t="s">
        <v>107</v>
      </c>
      <c r="AC191" s="127"/>
      <c r="AD191" s="127"/>
      <c r="AE191" s="127"/>
      <c r="AF191" s="127"/>
      <c r="AG191" s="127"/>
      <c r="AH191" s="44"/>
      <c r="AI191" s="25"/>
      <c r="AJ191" s="44"/>
      <c r="AK191" s="44"/>
      <c r="AL191" s="44" t="s">
        <v>226</v>
      </c>
      <c r="AM191" s="40" t="s">
        <v>19</v>
      </c>
      <c r="AN191" s="46" t="s">
        <v>227</v>
      </c>
      <c r="AO191" s="46"/>
      <c r="AP191" s="46"/>
      <c r="AQ191" s="46"/>
      <c r="AR191" s="46"/>
      <c r="AS191" s="46"/>
      <c r="AT191" s="127" t="s">
        <v>107</v>
      </c>
      <c r="AU191" s="127"/>
      <c r="AV191" s="127"/>
      <c r="AW191" s="127"/>
      <c r="AX191" s="127"/>
      <c r="AY191" s="127"/>
      <c r="AZ191" s="44"/>
      <c r="BA191" s="25"/>
      <c r="BB191" s="44"/>
      <c r="BC191" s="44"/>
      <c r="BD191" s="44" t="s">
        <v>226</v>
      </c>
      <c r="BE191" s="40" t="s">
        <v>19</v>
      </c>
      <c r="BF191" s="46" t="s">
        <v>227</v>
      </c>
      <c r="BG191" s="46"/>
      <c r="BH191" s="46"/>
      <c r="BI191" s="46"/>
      <c r="BJ191" s="46"/>
      <c r="BK191" s="46"/>
      <c r="BL191" s="127" t="s">
        <v>107</v>
      </c>
      <c r="BM191" s="127"/>
      <c r="BN191" s="127"/>
      <c r="BO191" s="127"/>
      <c r="BP191" s="127"/>
      <c r="BQ191" s="127"/>
      <c r="BR191" s="44"/>
      <c r="BS191" s="25"/>
      <c r="BT191" s="44"/>
      <c r="BU191" s="44"/>
      <c r="BV191" s="44" t="s">
        <v>226</v>
      </c>
      <c r="BW191" s="40" t="s">
        <v>19</v>
      </c>
      <c r="BX191" s="46" t="s">
        <v>227</v>
      </c>
      <c r="BY191" s="46"/>
      <c r="BZ191" s="46"/>
      <c r="CA191" s="46"/>
      <c r="CB191" s="46"/>
      <c r="CC191" s="46"/>
      <c r="CD191" s="127" t="s">
        <v>107</v>
      </c>
      <c r="CE191" s="127"/>
      <c r="CF191" s="127"/>
      <c r="CG191" s="127"/>
      <c r="CH191" s="127"/>
      <c r="CI191" s="127"/>
      <c r="CJ191" s="44"/>
      <c r="CK191" s="25"/>
      <c r="CL191" s="44"/>
    </row>
    <row r="192" spans="1:90" ht="20.100000000000001" customHeight="1" x14ac:dyDescent="0.25">
      <c r="A192" s="24"/>
      <c r="B192" s="24"/>
      <c r="C192" s="23" t="s">
        <v>19</v>
      </c>
      <c r="D192" s="56">
        <f>K187</f>
        <v>1.6805825242718446</v>
      </c>
      <c r="E192" s="56"/>
      <c r="F192" s="56"/>
      <c r="G192" s="132">
        <f>K189</f>
        <v>4.1779999999999999</v>
      </c>
      <c r="H192" s="132"/>
      <c r="I192" s="132"/>
      <c r="J192" s="132"/>
      <c r="K192" s="132"/>
      <c r="L192" s="157">
        <f>O185</f>
        <v>301.14999999999998</v>
      </c>
      <c r="M192" s="157"/>
      <c r="N192" s="157"/>
      <c r="O192" s="158">
        <f>O186</f>
        <v>297.14999999999998</v>
      </c>
      <c r="P192" s="158"/>
      <c r="Q192" s="158"/>
      <c r="S192" s="44"/>
      <c r="T192" s="44"/>
      <c r="U192" s="40" t="s">
        <v>19</v>
      </c>
      <c r="V192" s="56">
        <f>AC187</f>
        <v>1.8293478260869565</v>
      </c>
      <c r="W192" s="56"/>
      <c r="X192" s="56"/>
      <c r="Y192" s="132">
        <f>AC189</f>
        <v>4.1779999999999999</v>
      </c>
      <c r="Z192" s="132"/>
      <c r="AA192" s="132"/>
      <c r="AB192" s="132"/>
      <c r="AC192" s="132"/>
      <c r="AD192" s="157">
        <f>AG185</f>
        <v>301.14999999999998</v>
      </c>
      <c r="AE192" s="157"/>
      <c r="AF192" s="157"/>
      <c r="AG192" s="158">
        <f>AG186</f>
        <v>297.14999999999998</v>
      </c>
      <c r="AH192" s="158"/>
      <c r="AI192" s="158"/>
      <c r="AJ192" s="44"/>
      <c r="AK192" s="44"/>
      <c r="AL192" s="44"/>
      <c r="AM192" s="40" t="s">
        <v>19</v>
      </c>
      <c r="AN192" s="56">
        <f>AU187</f>
        <v>1.9194599999999999</v>
      </c>
      <c r="AO192" s="56"/>
      <c r="AP192" s="56"/>
      <c r="AQ192" s="132">
        <f>AU189</f>
        <v>4.1779999999999999</v>
      </c>
      <c r="AR192" s="132"/>
      <c r="AS192" s="132"/>
      <c r="AT192" s="132"/>
      <c r="AU192" s="132"/>
      <c r="AV192" s="157">
        <f>AY185</f>
        <v>301.14999999999998</v>
      </c>
      <c r="AW192" s="157"/>
      <c r="AX192" s="157"/>
      <c r="AY192" s="158">
        <f>AY186</f>
        <v>297.14999999999998</v>
      </c>
      <c r="AZ192" s="158"/>
      <c r="BA192" s="158"/>
      <c r="BB192" s="44"/>
      <c r="BC192" s="44"/>
      <c r="BD192" s="44"/>
      <c r="BE192" s="40" t="s">
        <v>19</v>
      </c>
      <c r="BF192" s="56">
        <f>BM187</f>
        <v>1.5602</v>
      </c>
      <c r="BG192" s="56"/>
      <c r="BH192" s="56"/>
      <c r="BI192" s="132">
        <f>BM189</f>
        <v>4.1779999999999999</v>
      </c>
      <c r="BJ192" s="132"/>
      <c r="BK192" s="132"/>
      <c r="BL192" s="132"/>
      <c r="BM192" s="132"/>
      <c r="BN192" s="157">
        <f>BQ185</f>
        <v>301.14999999999998</v>
      </c>
      <c r="BO192" s="157"/>
      <c r="BP192" s="157"/>
      <c r="BQ192" s="158">
        <f>BQ186</f>
        <v>297.14999999999998</v>
      </c>
      <c r="BR192" s="158"/>
      <c r="BS192" s="158"/>
      <c r="BT192" s="44"/>
      <c r="BU192" s="44"/>
      <c r="BV192" s="44"/>
      <c r="BW192" s="40" t="s">
        <v>19</v>
      </c>
      <c r="BX192" s="56">
        <f>CE187</f>
        <v>1.6402699999999999</v>
      </c>
      <c r="BY192" s="56"/>
      <c r="BZ192" s="56"/>
      <c r="CA192" s="132">
        <f>CE189</f>
        <v>4.1779999999999999</v>
      </c>
      <c r="CB192" s="132"/>
      <c r="CC192" s="132"/>
      <c r="CD192" s="132"/>
      <c r="CE192" s="132"/>
      <c r="CF192" s="157">
        <f>CI185</f>
        <v>301.14999999999998</v>
      </c>
      <c r="CG192" s="157"/>
      <c r="CH192" s="157"/>
      <c r="CI192" s="158">
        <f>CI186</f>
        <v>297.14999999999998</v>
      </c>
      <c r="CJ192" s="158"/>
      <c r="CK192" s="158"/>
      <c r="CL192" s="44"/>
    </row>
    <row r="193" spans="1:90" ht="20.100000000000001" customHeight="1" x14ac:dyDescent="0.25">
      <c r="A193" s="24"/>
      <c r="B193" s="24"/>
      <c r="C193" s="23" t="s">
        <v>19</v>
      </c>
      <c r="D193" s="45">
        <f>D192*G192*(L192-O192)</f>
        <v>28.085895145631067</v>
      </c>
      <c r="E193" s="45"/>
      <c r="F193" s="45"/>
      <c r="G193" s="45"/>
      <c r="H193" s="45"/>
      <c r="I193" s="24"/>
      <c r="J193" s="24"/>
      <c r="K193" s="24"/>
      <c r="L193" s="24"/>
      <c r="M193" s="24"/>
      <c r="N193" s="24"/>
      <c r="O193" s="24"/>
      <c r="P193" s="24"/>
      <c r="Q193" s="24"/>
      <c r="S193" s="44"/>
      <c r="T193" s="44"/>
      <c r="U193" s="40" t="s">
        <v>19</v>
      </c>
      <c r="V193" s="45">
        <f>V192*Y192*(AD192-AG192)</f>
        <v>30.572060869565217</v>
      </c>
      <c r="W193" s="45"/>
      <c r="X193" s="45"/>
      <c r="Y193" s="45"/>
      <c r="Z193" s="45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0" t="s">
        <v>19</v>
      </c>
      <c r="AN193" s="45">
        <f>AN192*AQ192*(AV192-AY192)</f>
        <v>32.078015520000001</v>
      </c>
      <c r="AO193" s="45"/>
      <c r="AP193" s="45"/>
      <c r="AQ193" s="45"/>
      <c r="AR193" s="45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0" t="s">
        <v>19</v>
      </c>
      <c r="BF193" s="45">
        <f>BF192*BI192*(BN192-BQ192)</f>
        <v>26.074062399999999</v>
      </c>
      <c r="BG193" s="45"/>
      <c r="BH193" s="45"/>
      <c r="BI193" s="45"/>
      <c r="BJ193" s="45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0" t="s">
        <v>19</v>
      </c>
      <c r="BX193" s="45">
        <f>BX192*CA192*(CF192-CI192)</f>
        <v>27.41219224</v>
      </c>
      <c r="BY193" s="45"/>
      <c r="BZ193" s="45"/>
      <c r="CA193" s="45"/>
      <c r="CB193" s="45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</row>
    <row r="194" spans="1:90" ht="20.100000000000001" customHeight="1" x14ac:dyDescent="0.25"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</row>
    <row r="195" spans="1:90" ht="20.100000000000001" customHeight="1" x14ac:dyDescent="0.25">
      <c r="A195" s="1">
        <v>6</v>
      </c>
      <c r="B195" s="114" t="s">
        <v>273</v>
      </c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44">
        <v>6</v>
      </c>
      <c r="T195" s="114" t="s">
        <v>273</v>
      </c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44">
        <v>6</v>
      </c>
      <c r="AL195" s="114" t="s">
        <v>273</v>
      </c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44">
        <v>6</v>
      </c>
      <c r="BD195" s="114" t="s">
        <v>273</v>
      </c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44">
        <v>6</v>
      </c>
      <c r="BV195" s="114" t="s">
        <v>273</v>
      </c>
      <c r="BW195" s="114"/>
      <c r="BX195" s="114"/>
      <c r="BY195" s="114"/>
      <c r="BZ195" s="114"/>
      <c r="CA195" s="114"/>
      <c r="CB195" s="114"/>
      <c r="CC195" s="114"/>
      <c r="CD195" s="114"/>
      <c r="CE195" s="114"/>
      <c r="CF195" s="114"/>
      <c r="CG195" s="114"/>
      <c r="CH195" s="114"/>
      <c r="CI195" s="114"/>
      <c r="CJ195" s="114"/>
      <c r="CK195" s="114"/>
      <c r="CL195" s="114"/>
    </row>
    <row r="196" spans="1:90" ht="20.100000000000001" customHeight="1" x14ac:dyDescent="0.25">
      <c r="B196" s="114" t="s">
        <v>129</v>
      </c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44"/>
      <c r="T196" s="114" t="s">
        <v>129</v>
      </c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44"/>
      <c r="AL196" s="114" t="s">
        <v>129</v>
      </c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44"/>
      <c r="BD196" s="114" t="s">
        <v>129</v>
      </c>
      <c r="BE196" s="114"/>
      <c r="BF196" s="114"/>
      <c r="BG196" s="114"/>
      <c r="BH196" s="114"/>
      <c r="BI196" s="114"/>
      <c r="BJ196" s="114"/>
      <c r="BK196" s="114"/>
      <c r="BL196" s="114"/>
      <c r="BM196" s="114"/>
      <c r="BN196" s="114"/>
      <c r="BO196" s="114"/>
      <c r="BP196" s="114"/>
      <c r="BQ196" s="114"/>
      <c r="BR196" s="114"/>
      <c r="BS196" s="114"/>
      <c r="BT196" s="114"/>
      <c r="BU196" s="44"/>
      <c r="BV196" s="114" t="s">
        <v>129</v>
      </c>
      <c r="BW196" s="114"/>
      <c r="BX196" s="114"/>
      <c r="BY196" s="114"/>
      <c r="BZ196" s="114"/>
      <c r="CA196" s="114"/>
      <c r="CB196" s="114"/>
      <c r="CC196" s="114"/>
      <c r="CD196" s="114"/>
      <c r="CE196" s="114"/>
      <c r="CF196" s="114"/>
      <c r="CG196" s="114"/>
      <c r="CH196" s="114"/>
      <c r="CI196" s="114"/>
      <c r="CJ196" s="114"/>
      <c r="CK196" s="114"/>
      <c r="CL196" s="114"/>
    </row>
    <row r="197" spans="1:90" ht="20.100000000000001" customHeight="1" x14ac:dyDescent="0.25">
      <c r="B197" s="114" t="s">
        <v>225</v>
      </c>
      <c r="C197" s="114"/>
      <c r="D197" s="114"/>
      <c r="E197" s="114"/>
      <c r="F197" s="114"/>
      <c r="G197" s="114"/>
      <c r="H197" s="114"/>
      <c r="I197" s="114"/>
      <c r="J197" s="114"/>
      <c r="K197" s="18" t="s">
        <v>19</v>
      </c>
      <c r="L197" s="50">
        <f>K186</f>
        <v>24</v>
      </c>
      <c r="M197" s="50"/>
      <c r="N197" s="50"/>
      <c r="O197" s="36" t="s">
        <v>19</v>
      </c>
      <c r="P197" s="156">
        <f>L197+273.15</f>
        <v>297.14999999999998</v>
      </c>
      <c r="Q197" s="156"/>
      <c r="R197" s="156"/>
      <c r="S197" s="44"/>
      <c r="T197" s="114" t="s">
        <v>225</v>
      </c>
      <c r="U197" s="114"/>
      <c r="V197" s="114"/>
      <c r="W197" s="114"/>
      <c r="X197" s="114"/>
      <c r="Y197" s="114"/>
      <c r="Z197" s="114"/>
      <c r="AA197" s="114"/>
      <c r="AB197" s="114"/>
      <c r="AC197" s="40" t="s">
        <v>19</v>
      </c>
      <c r="AD197" s="50">
        <f>AC186</f>
        <v>24</v>
      </c>
      <c r="AE197" s="50"/>
      <c r="AF197" s="50"/>
      <c r="AG197" s="40" t="s">
        <v>19</v>
      </c>
      <c r="AH197" s="156">
        <f>AD197+273.15</f>
        <v>297.14999999999998</v>
      </c>
      <c r="AI197" s="156"/>
      <c r="AJ197" s="156"/>
      <c r="AK197" s="44"/>
      <c r="AL197" s="114" t="s">
        <v>225</v>
      </c>
      <c r="AM197" s="114"/>
      <c r="AN197" s="114"/>
      <c r="AO197" s="114"/>
      <c r="AP197" s="114"/>
      <c r="AQ197" s="114"/>
      <c r="AR197" s="114"/>
      <c r="AS197" s="114"/>
      <c r="AT197" s="114"/>
      <c r="AU197" s="40" t="s">
        <v>19</v>
      </c>
      <c r="AV197" s="50">
        <f>AU186</f>
        <v>24</v>
      </c>
      <c r="AW197" s="50"/>
      <c r="AX197" s="50"/>
      <c r="AY197" s="40" t="s">
        <v>19</v>
      </c>
      <c r="AZ197" s="156">
        <f>AV197+273.15</f>
        <v>297.14999999999998</v>
      </c>
      <c r="BA197" s="156"/>
      <c r="BB197" s="156"/>
      <c r="BC197" s="44"/>
      <c r="BD197" s="114" t="s">
        <v>225</v>
      </c>
      <c r="BE197" s="114"/>
      <c r="BF197" s="114"/>
      <c r="BG197" s="114"/>
      <c r="BH197" s="114"/>
      <c r="BI197" s="114"/>
      <c r="BJ197" s="114"/>
      <c r="BK197" s="114"/>
      <c r="BL197" s="114"/>
      <c r="BM197" s="40" t="s">
        <v>19</v>
      </c>
      <c r="BN197" s="50">
        <f>BM186</f>
        <v>24</v>
      </c>
      <c r="BO197" s="50"/>
      <c r="BP197" s="50"/>
      <c r="BQ197" s="40" t="s">
        <v>19</v>
      </c>
      <c r="BR197" s="156">
        <f>BN197+273.15</f>
        <v>297.14999999999998</v>
      </c>
      <c r="BS197" s="156"/>
      <c r="BT197" s="156"/>
      <c r="BU197" s="44"/>
      <c r="BV197" s="114" t="s">
        <v>225</v>
      </c>
      <c r="BW197" s="114"/>
      <c r="BX197" s="114"/>
      <c r="BY197" s="114"/>
      <c r="BZ197" s="114"/>
      <c r="CA197" s="114"/>
      <c r="CB197" s="114"/>
      <c r="CC197" s="114"/>
      <c r="CD197" s="114"/>
      <c r="CE197" s="40" t="s">
        <v>19</v>
      </c>
      <c r="CF197" s="50">
        <f>CE186</f>
        <v>24</v>
      </c>
      <c r="CG197" s="50"/>
      <c r="CH197" s="50"/>
      <c r="CI197" s="40" t="s">
        <v>19</v>
      </c>
      <c r="CJ197" s="156">
        <f>CF197+273.15</f>
        <v>297.14999999999998</v>
      </c>
      <c r="CK197" s="156"/>
      <c r="CL197" s="156"/>
    </row>
    <row r="198" spans="1:90" ht="20.100000000000001" customHeight="1" x14ac:dyDescent="0.25">
      <c r="B198" s="114" t="s">
        <v>228</v>
      </c>
      <c r="C198" s="114"/>
      <c r="D198" s="114"/>
      <c r="E198" s="114"/>
      <c r="F198" s="114"/>
      <c r="G198" s="114"/>
      <c r="H198" s="114"/>
      <c r="I198" s="114"/>
      <c r="J198" s="114"/>
      <c r="K198" s="18" t="s">
        <v>19</v>
      </c>
      <c r="L198" s="50">
        <f>O58</f>
        <v>51</v>
      </c>
      <c r="M198" s="50"/>
      <c r="N198" s="50"/>
      <c r="O198" s="36" t="s">
        <v>19</v>
      </c>
      <c r="P198" s="156">
        <f>L198+273.15</f>
        <v>324.14999999999998</v>
      </c>
      <c r="Q198" s="156"/>
      <c r="R198" s="156"/>
      <c r="S198" s="44"/>
      <c r="T198" s="114" t="s">
        <v>228</v>
      </c>
      <c r="U198" s="114"/>
      <c r="V198" s="114"/>
      <c r="W198" s="114"/>
      <c r="X198" s="114"/>
      <c r="Y198" s="114"/>
      <c r="Z198" s="114"/>
      <c r="AA198" s="114"/>
      <c r="AB198" s="114"/>
      <c r="AC198" s="40" t="s">
        <v>19</v>
      </c>
      <c r="AD198" s="50">
        <f>AG58</f>
        <v>56</v>
      </c>
      <c r="AE198" s="50"/>
      <c r="AF198" s="50"/>
      <c r="AG198" s="40" t="s">
        <v>19</v>
      </c>
      <c r="AH198" s="156">
        <f>AD198+273.15</f>
        <v>329.15</v>
      </c>
      <c r="AI198" s="156"/>
      <c r="AJ198" s="156"/>
      <c r="AK198" s="44"/>
      <c r="AL198" s="114" t="s">
        <v>228</v>
      </c>
      <c r="AM198" s="114"/>
      <c r="AN198" s="114"/>
      <c r="AO198" s="114"/>
      <c r="AP198" s="114"/>
      <c r="AQ198" s="114"/>
      <c r="AR198" s="114"/>
      <c r="AS198" s="114"/>
      <c r="AT198" s="114"/>
      <c r="AU198" s="40" t="s">
        <v>19</v>
      </c>
      <c r="AV198" s="50">
        <f>AY58</f>
        <v>61</v>
      </c>
      <c r="AW198" s="50"/>
      <c r="AX198" s="50"/>
      <c r="AY198" s="40" t="s">
        <v>19</v>
      </c>
      <c r="AZ198" s="156">
        <f>AV198+273.15</f>
        <v>334.15</v>
      </c>
      <c r="BA198" s="156"/>
      <c r="BB198" s="156"/>
      <c r="BC198" s="44"/>
      <c r="BD198" s="114" t="s">
        <v>228</v>
      </c>
      <c r="BE198" s="114"/>
      <c r="BF198" s="114"/>
      <c r="BG198" s="114"/>
      <c r="BH198" s="114"/>
      <c r="BI198" s="114"/>
      <c r="BJ198" s="114"/>
      <c r="BK198" s="114"/>
      <c r="BL198" s="114"/>
      <c r="BM198" s="40" t="s">
        <v>19</v>
      </c>
      <c r="BN198" s="50">
        <f>BQ58</f>
        <v>66</v>
      </c>
      <c r="BO198" s="50"/>
      <c r="BP198" s="50"/>
      <c r="BQ198" s="40" t="s">
        <v>19</v>
      </c>
      <c r="BR198" s="156">
        <f>BN198+273.15</f>
        <v>339.15</v>
      </c>
      <c r="BS198" s="156"/>
      <c r="BT198" s="156"/>
      <c r="BU198" s="44"/>
      <c r="BV198" s="114" t="s">
        <v>228</v>
      </c>
      <c r="BW198" s="114"/>
      <c r="BX198" s="114"/>
      <c r="BY198" s="114"/>
      <c r="BZ198" s="114"/>
      <c r="CA198" s="114"/>
      <c r="CB198" s="114"/>
      <c r="CC198" s="114"/>
      <c r="CD198" s="114"/>
      <c r="CE198" s="40" t="s">
        <v>19</v>
      </c>
      <c r="CF198" s="50">
        <f>CI58</f>
        <v>71</v>
      </c>
      <c r="CG198" s="50"/>
      <c r="CH198" s="50"/>
      <c r="CI198" s="40" t="s">
        <v>19</v>
      </c>
      <c r="CJ198" s="156">
        <f>CF198+273.15</f>
        <v>344.15</v>
      </c>
      <c r="CK198" s="156"/>
      <c r="CL198" s="156"/>
    </row>
    <row r="199" spans="1:90" ht="20.100000000000001" customHeight="1" x14ac:dyDescent="0.25">
      <c r="B199" s="114" t="s">
        <v>237</v>
      </c>
      <c r="C199" s="114"/>
      <c r="D199" s="114"/>
      <c r="E199" s="114"/>
      <c r="F199" s="114"/>
      <c r="G199" s="114"/>
      <c r="H199" s="114"/>
      <c r="I199" s="114"/>
      <c r="J199" s="114"/>
      <c r="K199" s="18" t="s">
        <v>19</v>
      </c>
      <c r="L199" s="56">
        <f>L131</f>
        <v>0.80388349514563107</v>
      </c>
      <c r="M199" s="46"/>
      <c r="N199" s="46"/>
      <c r="O199" s="46"/>
      <c r="S199" s="44"/>
      <c r="T199" s="114" t="s">
        <v>237</v>
      </c>
      <c r="U199" s="114"/>
      <c r="V199" s="114"/>
      <c r="W199" s="114"/>
      <c r="X199" s="114"/>
      <c r="Y199" s="114"/>
      <c r="Z199" s="114"/>
      <c r="AA199" s="114"/>
      <c r="AB199" s="114"/>
      <c r="AC199" s="40" t="s">
        <v>19</v>
      </c>
      <c r="AD199" s="56">
        <f>AD131</f>
        <v>0.79724409448818889</v>
      </c>
      <c r="AE199" s="46"/>
      <c r="AF199" s="46"/>
      <c r="AG199" s="46"/>
      <c r="AH199" s="44"/>
      <c r="AI199" s="44"/>
      <c r="AJ199" s="44"/>
      <c r="AK199" s="44"/>
      <c r="AL199" s="114" t="s">
        <v>237</v>
      </c>
      <c r="AM199" s="114"/>
      <c r="AN199" s="114"/>
      <c r="AO199" s="114"/>
      <c r="AP199" s="114"/>
      <c r="AQ199" s="114"/>
      <c r="AR199" s="114"/>
      <c r="AS199" s="114"/>
      <c r="AT199" s="114"/>
      <c r="AU199" s="40" t="s">
        <v>19</v>
      </c>
      <c r="AV199" s="56">
        <f>AV131</f>
        <v>0.78443113772455098</v>
      </c>
      <c r="AW199" s="46"/>
      <c r="AX199" s="46"/>
      <c r="AY199" s="46"/>
      <c r="AZ199" s="44"/>
      <c r="BA199" s="44"/>
      <c r="BB199" s="44"/>
      <c r="BC199" s="44"/>
      <c r="BD199" s="114" t="s">
        <v>237</v>
      </c>
      <c r="BE199" s="114"/>
      <c r="BF199" s="114"/>
      <c r="BG199" s="114"/>
      <c r="BH199" s="114"/>
      <c r="BI199" s="114"/>
      <c r="BJ199" s="114"/>
      <c r="BK199" s="114"/>
      <c r="BL199" s="114"/>
      <c r="BM199" s="40" t="s">
        <v>19</v>
      </c>
      <c r="BN199" s="56">
        <f>BN131</f>
        <v>0.79324055666003979</v>
      </c>
      <c r="BO199" s="46"/>
      <c r="BP199" s="46"/>
      <c r="BQ199" s="46"/>
      <c r="BR199" s="44"/>
      <c r="BS199" s="44"/>
      <c r="BT199" s="44"/>
      <c r="BU199" s="44"/>
      <c r="BV199" s="114" t="s">
        <v>237</v>
      </c>
      <c r="BW199" s="114"/>
      <c r="BX199" s="114"/>
      <c r="BY199" s="114"/>
      <c r="BZ199" s="114"/>
      <c r="CA199" s="114"/>
      <c r="CB199" s="114"/>
      <c r="CC199" s="114"/>
      <c r="CD199" s="114"/>
      <c r="CE199" s="40" t="s">
        <v>19</v>
      </c>
      <c r="CF199" s="56">
        <f>CF131</f>
        <v>0.79133858267716528</v>
      </c>
      <c r="CG199" s="46"/>
      <c r="CH199" s="46"/>
      <c r="CI199" s="46"/>
      <c r="CJ199" s="44"/>
      <c r="CK199" s="44"/>
      <c r="CL199" s="44"/>
    </row>
    <row r="200" spans="1:90" ht="20.100000000000001" customHeight="1" x14ac:dyDescent="0.25">
      <c r="B200" s="114" t="s">
        <v>255</v>
      </c>
      <c r="C200" s="114"/>
      <c r="D200" s="114"/>
      <c r="E200" s="114"/>
      <c r="F200" s="114"/>
      <c r="G200" s="114"/>
      <c r="H200" s="114"/>
      <c r="I200" s="114"/>
      <c r="J200" s="114"/>
      <c r="K200" s="18" t="s">
        <v>19</v>
      </c>
      <c r="L200" s="128">
        <v>3.71</v>
      </c>
      <c r="M200" s="128"/>
      <c r="N200" s="128"/>
      <c r="O200" s="128"/>
      <c r="P200" s="128"/>
      <c r="S200" s="44"/>
      <c r="T200" s="114" t="s">
        <v>255</v>
      </c>
      <c r="U200" s="114"/>
      <c r="V200" s="114"/>
      <c r="W200" s="114"/>
      <c r="X200" s="114"/>
      <c r="Y200" s="114"/>
      <c r="Z200" s="114"/>
      <c r="AA200" s="114"/>
      <c r="AB200" s="114"/>
      <c r="AC200" s="40" t="s">
        <v>19</v>
      </c>
      <c r="AD200" s="128">
        <v>3.71</v>
      </c>
      <c r="AE200" s="128"/>
      <c r="AF200" s="128"/>
      <c r="AG200" s="128"/>
      <c r="AH200" s="128"/>
      <c r="AI200" s="44"/>
      <c r="AJ200" s="44"/>
      <c r="AK200" s="44"/>
      <c r="AL200" s="114" t="s">
        <v>255</v>
      </c>
      <c r="AM200" s="114"/>
      <c r="AN200" s="114"/>
      <c r="AO200" s="114"/>
      <c r="AP200" s="114"/>
      <c r="AQ200" s="114"/>
      <c r="AR200" s="114"/>
      <c r="AS200" s="114"/>
      <c r="AT200" s="114"/>
      <c r="AU200" s="40" t="s">
        <v>19</v>
      </c>
      <c r="AV200" s="128">
        <v>3.71</v>
      </c>
      <c r="AW200" s="128"/>
      <c r="AX200" s="128"/>
      <c r="AY200" s="128"/>
      <c r="AZ200" s="128"/>
      <c r="BA200" s="44"/>
      <c r="BB200" s="44"/>
      <c r="BC200" s="44"/>
      <c r="BD200" s="114" t="s">
        <v>255</v>
      </c>
      <c r="BE200" s="114"/>
      <c r="BF200" s="114"/>
      <c r="BG200" s="114"/>
      <c r="BH200" s="114"/>
      <c r="BI200" s="114"/>
      <c r="BJ200" s="114"/>
      <c r="BK200" s="114"/>
      <c r="BL200" s="114"/>
      <c r="BM200" s="40" t="s">
        <v>19</v>
      </c>
      <c r="BN200" s="128">
        <v>3.71</v>
      </c>
      <c r="BO200" s="128"/>
      <c r="BP200" s="128"/>
      <c r="BQ200" s="128"/>
      <c r="BR200" s="128"/>
      <c r="BS200" s="44"/>
      <c r="BT200" s="44"/>
      <c r="BU200" s="44"/>
      <c r="BV200" s="114" t="s">
        <v>255</v>
      </c>
      <c r="BW200" s="114"/>
      <c r="BX200" s="114"/>
      <c r="BY200" s="114"/>
      <c r="BZ200" s="114"/>
      <c r="CA200" s="114"/>
      <c r="CB200" s="114"/>
      <c r="CC200" s="114"/>
      <c r="CD200" s="114"/>
      <c r="CE200" s="40" t="s">
        <v>19</v>
      </c>
      <c r="CF200" s="128">
        <v>3.71</v>
      </c>
      <c r="CG200" s="128"/>
      <c r="CH200" s="128"/>
      <c r="CI200" s="128"/>
      <c r="CJ200" s="128"/>
      <c r="CK200" s="44"/>
      <c r="CL200" s="44"/>
    </row>
    <row r="201" spans="1:90" ht="20.100000000000001" customHeight="1" x14ac:dyDescent="0.25">
      <c r="A201" s="24"/>
      <c r="K201" s="130" t="s">
        <v>254</v>
      </c>
      <c r="L201" s="130"/>
      <c r="M201" s="130"/>
      <c r="N201" s="130"/>
      <c r="O201" s="130"/>
      <c r="P201" s="130"/>
      <c r="Q201" s="130"/>
      <c r="R201" s="130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130" t="s">
        <v>254</v>
      </c>
      <c r="AD201" s="130"/>
      <c r="AE201" s="130"/>
      <c r="AF201" s="130"/>
      <c r="AG201" s="130"/>
      <c r="AH201" s="130"/>
      <c r="AI201" s="130"/>
      <c r="AJ201" s="130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130" t="s">
        <v>254</v>
      </c>
      <c r="AV201" s="130"/>
      <c r="AW201" s="130"/>
      <c r="AX201" s="130"/>
      <c r="AY201" s="130"/>
      <c r="AZ201" s="130"/>
      <c r="BA201" s="130"/>
      <c r="BB201" s="130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130" t="s">
        <v>254</v>
      </c>
      <c r="BN201" s="130"/>
      <c r="BO201" s="130"/>
      <c r="BP201" s="130"/>
      <c r="BQ201" s="130"/>
      <c r="BR201" s="130"/>
      <c r="BS201" s="130"/>
      <c r="BT201" s="130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130" t="s">
        <v>254</v>
      </c>
      <c r="CF201" s="130"/>
      <c r="CG201" s="130"/>
      <c r="CH201" s="130"/>
      <c r="CI201" s="130"/>
      <c r="CJ201" s="130"/>
      <c r="CK201" s="130"/>
      <c r="CL201" s="130"/>
    </row>
    <row r="202" spans="1:90" ht="20.100000000000001" customHeight="1" x14ac:dyDescent="0.25">
      <c r="A202" s="24"/>
      <c r="B202" s="24" t="s">
        <v>229</v>
      </c>
      <c r="C202" s="23" t="s">
        <v>19</v>
      </c>
      <c r="D202" s="46" t="s">
        <v>230</v>
      </c>
      <c r="E202" s="46"/>
      <c r="F202" s="46"/>
      <c r="G202" s="46"/>
      <c r="H202" s="46"/>
      <c r="I202" s="46"/>
      <c r="J202" s="127" t="s">
        <v>107</v>
      </c>
      <c r="K202" s="127"/>
      <c r="L202" s="127"/>
      <c r="M202" s="127"/>
      <c r="N202" s="127"/>
      <c r="O202" s="127"/>
      <c r="P202" s="24"/>
      <c r="Q202" s="25"/>
      <c r="R202" s="24"/>
      <c r="S202" s="44"/>
      <c r="T202" s="44" t="s">
        <v>229</v>
      </c>
      <c r="U202" s="40" t="s">
        <v>19</v>
      </c>
      <c r="V202" s="46" t="s">
        <v>230</v>
      </c>
      <c r="W202" s="46"/>
      <c r="X202" s="46"/>
      <c r="Y202" s="46"/>
      <c r="Z202" s="46"/>
      <c r="AA202" s="46"/>
      <c r="AB202" s="127" t="s">
        <v>107</v>
      </c>
      <c r="AC202" s="127"/>
      <c r="AD202" s="127"/>
      <c r="AE202" s="127"/>
      <c r="AF202" s="127"/>
      <c r="AG202" s="127"/>
      <c r="AH202" s="44"/>
      <c r="AI202" s="25"/>
      <c r="AJ202" s="44"/>
      <c r="AK202" s="44"/>
      <c r="AL202" s="44" t="s">
        <v>229</v>
      </c>
      <c r="AM202" s="40" t="s">
        <v>19</v>
      </c>
      <c r="AN202" s="46" t="s">
        <v>230</v>
      </c>
      <c r="AO202" s="46"/>
      <c r="AP202" s="46"/>
      <c r="AQ202" s="46"/>
      <c r="AR202" s="46"/>
      <c r="AS202" s="46"/>
      <c r="AT202" s="127" t="s">
        <v>107</v>
      </c>
      <c r="AU202" s="127"/>
      <c r="AV202" s="127"/>
      <c r="AW202" s="127"/>
      <c r="AX202" s="127"/>
      <c r="AY202" s="127"/>
      <c r="AZ202" s="44"/>
      <c r="BA202" s="25"/>
      <c r="BB202" s="44"/>
      <c r="BC202" s="44"/>
      <c r="BD202" s="44" t="s">
        <v>229</v>
      </c>
      <c r="BE202" s="40" t="s">
        <v>19</v>
      </c>
      <c r="BF202" s="46" t="s">
        <v>230</v>
      </c>
      <c r="BG202" s="46"/>
      <c r="BH202" s="46"/>
      <c r="BI202" s="46"/>
      <c r="BJ202" s="46"/>
      <c r="BK202" s="46"/>
      <c r="BL202" s="127" t="s">
        <v>107</v>
      </c>
      <c r="BM202" s="127"/>
      <c r="BN202" s="127"/>
      <c r="BO202" s="127"/>
      <c r="BP202" s="127"/>
      <c r="BQ202" s="127"/>
      <c r="BR202" s="44"/>
      <c r="BS202" s="25"/>
      <c r="BT202" s="44"/>
      <c r="BU202" s="44"/>
      <c r="BV202" s="44" t="s">
        <v>229</v>
      </c>
      <c r="BW202" s="40" t="s">
        <v>19</v>
      </c>
      <c r="BX202" s="46" t="s">
        <v>230</v>
      </c>
      <c r="BY202" s="46"/>
      <c r="BZ202" s="46"/>
      <c r="CA202" s="46"/>
      <c r="CB202" s="46"/>
      <c r="CC202" s="46"/>
      <c r="CD202" s="127" t="s">
        <v>107</v>
      </c>
      <c r="CE202" s="127"/>
      <c r="CF202" s="127"/>
      <c r="CG202" s="127"/>
      <c r="CH202" s="127"/>
      <c r="CI202" s="127"/>
      <c r="CJ202" s="44"/>
      <c r="CK202" s="25"/>
      <c r="CL202" s="44"/>
    </row>
    <row r="203" spans="1:90" ht="20.100000000000001" customHeight="1" x14ac:dyDescent="0.25">
      <c r="A203" s="24"/>
      <c r="B203" s="24"/>
      <c r="C203" s="23" t="s">
        <v>19</v>
      </c>
      <c r="D203" s="56">
        <f>L199</f>
        <v>0.80388349514563107</v>
      </c>
      <c r="E203" s="56"/>
      <c r="F203" s="56"/>
      <c r="G203" s="150">
        <f>L200</f>
        <v>3.71</v>
      </c>
      <c r="H203" s="150"/>
      <c r="I203" s="150"/>
      <c r="J203" s="150"/>
      <c r="K203" s="150"/>
      <c r="L203" s="157">
        <f>P198</f>
        <v>324.14999999999998</v>
      </c>
      <c r="M203" s="157"/>
      <c r="N203" s="157"/>
      <c r="O203" s="158">
        <f>P197</f>
        <v>297.14999999999998</v>
      </c>
      <c r="P203" s="158"/>
      <c r="Q203" s="158"/>
      <c r="R203" s="24"/>
      <c r="S203" s="44"/>
      <c r="T203" s="44"/>
      <c r="U203" s="40" t="s">
        <v>19</v>
      </c>
      <c r="V203" s="56">
        <f>AD199</f>
        <v>0.79724409448818889</v>
      </c>
      <c r="W203" s="56"/>
      <c r="X203" s="56"/>
      <c r="Y203" s="150">
        <f>AD200</f>
        <v>3.71</v>
      </c>
      <c r="Z203" s="150"/>
      <c r="AA203" s="150"/>
      <c r="AB203" s="150"/>
      <c r="AC203" s="150"/>
      <c r="AD203" s="157">
        <f>AH198</f>
        <v>329.15</v>
      </c>
      <c r="AE203" s="157"/>
      <c r="AF203" s="157"/>
      <c r="AG203" s="158">
        <f>AH197</f>
        <v>297.14999999999998</v>
      </c>
      <c r="AH203" s="158"/>
      <c r="AI203" s="158"/>
      <c r="AJ203" s="44"/>
      <c r="AK203" s="44"/>
      <c r="AL203" s="44"/>
      <c r="AM203" s="40" t="s">
        <v>19</v>
      </c>
      <c r="AN203" s="56">
        <f>AV199</f>
        <v>0.78443113772455098</v>
      </c>
      <c r="AO203" s="56"/>
      <c r="AP203" s="56"/>
      <c r="AQ203" s="150">
        <f>AV200</f>
        <v>3.71</v>
      </c>
      <c r="AR203" s="150"/>
      <c r="AS203" s="150"/>
      <c r="AT203" s="150"/>
      <c r="AU203" s="150"/>
      <c r="AV203" s="157">
        <f>AZ198</f>
        <v>334.15</v>
      </c>
      <c r="AW203" s="157"/>
      <c r="AX203" s="157"/>
      <c r="AY203" s="158">
        <f>AZ197</f>
        <v>297.14999999999998</v>
      </c>
      <c r="AZ203" s="158"/>
      <c r="BA203" s="158"/>
      <c r="BB203" s="44"/>
      <c r="BC203" s="44"/>
      <c r="BD203" s="44"/>
      <c r="BE203" s="40" t="s">
        <v>19</v>
      </c>
      <c r="BF203" s="56">
        <f>BN199</f>
        <v>0.79324055666003979</v>
      </c>
      <c r="BG203" s="56"/>
      <c r="BH203" s="56"/>
      <c r="BI203" s="150">
        <f>BN200</f>
        <v>3.71</v>
      </c>
      <c r="BJ203" s="150"/>
      <c r="BK203" s="150"/>
      <c r="BL203" s="150"/>
      <c r="BM203" s="150"/>
      <c r="BN203" s="157">
        <f>BR198</f>
        <v>339.15</v>
      </c>
      <c r="BO203" s="157"/>
      <c r="BP203" s="157"/>
      <c r="BQ203" s="158">
        <f>BR197</f>
        <v>297.14999999999998</v>
      </c>
      <c r="BR203" s="158"/>
      <c r="BS203" s="158"/>
      <c r="BT203" s="44"/>
      <c r="BU203" s="44"/>
      <c r="BV203" s="44"/>
      <c r="BW203" s="40" t="s">
        <v>19</v>
      </c>
      <c r="BX203" s="56">
        <f>CF199</f>
        <v>0.79133858267716528</v>
      </c>
      <c r="BY203" s="56"/>
      <c r="BZ203" s="56"/>
      <c r="CA203" s="150">
        <f>CF200</f>
        <v>3.71</v>
      </c>
      <c r="CB203" s="150"/>
      <c r="CC203" s="150"/>
      <c r="CD203" s="150"/>
      <c r="CE203" s="150"/>
      <c r="CF203" s="157">
        <f>CJ198</f>
        <v>344.15</v>
      </c>
      <c r="CG203" s="157"/>
      <c r="CH203" s="157"/>
      <c r="CI203" s="158">
        <f>CJ197</f>
        <v>297.14999999999998</v>
      </c>
      <c r="CJ203" s="158"/>
      <c r="CK203" s="158"/>
      <c r="CL203" s="44"/>
    </row>
    <row r="204" spans="1:90" ht="20.100000000000001" customHeight="1" x14ac:dyDescent="0.25">
      <c r="B204" s="24"/>
      <c r="C204" s="23" t="s">
        <v>19</v>
      </c>
      <c r="D204" s="45">
        <f>D203*G203*(L203-O203)</f>
        <v>80.525009708737855</v>
      </c>
      <c r="E204" s="45"/>
      <c r="F204" s="45"/>
      <c r="G204" s="45"/>
      <c r="H204" s="45"/>
      <c r="I204" s="24"/>
      <c r="J204" s="24"/>
      <c r="K204" s="24"/>
      <c r="L204" s="24"/>
      <c r="M204" s="24"/>
      <c r="N204" s="24"/>
      <c r="O204" s="24"/>
      <c r="P204" s="24"/>
      <c r="Q204" s="24"/>
      <c r="S204" s="44"/>
      <c r="T204" s="44"/>
      <c r="U204" s="40" t="s">
        <v>19</v>
      </c>
      <c r="V204" s="45">
        <f>V203*Y203*(AD203-AG203)</f>
        <v>94.648818897637781</v>
      </c>
      <c r="W204" s="45"/>
      <c r="X204" s="45"/>
      <c r="Y204" s="45"/>
      <c r="Z204" s="45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0" t="s">
        <v>19</v>
      </c>
      <c r="AN204" s="45">
        <f>AN203*AQ203*(AV203-AY203)</f>
        <v>107.67886227544911</v>
      </c>
      <c r="AO204" s="45"/>
      <c r="AP204" s="45"/>
      <c r="AQ204" s="45"/>
      <c r="AR204" s="45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0" t="s">
        <v>19</v>
      </c>
      <c r="BF204" s="45">
        <f>BF203*BI203*(BN203-BQ203)</f>
        <v>123.60274353876741</v>
      </c>
      <c r="BG204" s="45"/>
      <c r="BH204" s="45"/>
      <c r="BI204" s="45"/>
      <c r="BJ204" s="45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0" t="s">
        <v>19</v>
      </c>
      <c r="BX204" s="45">
        <f>BX203*CA203*(CF203-CI203)</f>
        <v>137.98570866141731</v>
      </c>
      <c r="BY204" s="45"/>
      <c r="BZ204" s="45"/>
      <c r="CA204" s="45"/>
      <c r="CB204" s="45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</row>
    <row r="205" spans="1:90" ht="20.100000000000001" customHeight="1" x14ac:dyDescent="0.25">
      <c r="A205" s="1">
        <v>7</v>
      </c>
      <c r="B205" s="114" t="s">
        <v>274</v>
      </c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44">
        <v>7</v>
      </c>
      <c r="T205" s="114" t="s">
        <v>274</v>
      </c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44">
        <v>7</v>
      </c>
      <c r="AL205" s="114" t="s">
        <v>274</v>
      </c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44">
        <v>7</v>
      </c>
      <c r="BD205" s="114" t="s">
        <v>274</v>
      </c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114"/>
      <c r="BR205" s="114"/>
      <c r="BS205" s="114"/>
      <c r="BT205" s="114"/>
      <c r="BU205" s="44">
        <v>7</v>
      </c>
      <c r="BV205" s="114" t="s">
        <v>274</v>
      </c>
      <c r="BW205" s="114"/>
      <c r="BX205" s="114"/>
      <c r="BY205" s="114"/>
      <c r="BZ205" s="114"/>
      <c r="CA205" s="114"/>
      <c r="CB205" s="114"/>
      <c r="CC205" s="114"/>
      <c r="CD205" s="114"/>
      <c r="CE205" s="114"/>
      <c r="CF205" s="114"/>
      <c r="CG205" s="114"/>
      <c r="CH205" s="114"/>
      <c r="CI205" s="114"/>
      <c r="CJ205" s="114"/>
      <c r="CK205" s="114"/>
      <c r="CL205" s="114"/>
    </row>
    <row r="206" spans="1:90" ht="20.100000000000001" customHeight="1" x14ac:dyDescent="0.25">
      <c r="B206" s="129" t="s">
        <v>225</v>
      </c>
      <c r="C206" s="129"/>
      <c r="D206" s="129"/>
      <c r="E206" s="129"/>
      <c r="F206" s="129"/>
      <c r="G206" s="129"/>
      <c r="H206" s="129"/>
      <c r="I206" s="129"/>
      <c r="J206" s="129"/>
      <c r="K206" s="18" t="s">
        <v>19</v>
      </c>
      <c r="L206" s="50">
        <f>L197</f>
        <v>24</v>
      </c>
      <c r="M206" s="50"/>
      <c r="N206" s="50"/>
      <c r="O206" s="36" t="s">
        <v>19</v>
      </c>
      <c r="P206" s="156">
        <f>L206+273.15</f>
        <v>297.14999999999998</v>
      </c>
      <c r="Q206" s="156"/>
      <c r="R206" s="156"/>
      <c r="S206" s="44"/>
      <c r="T206" s="129" t="s">
        <v>225</v>
      </c>
      <c r="U206" s="129"/>
      <c r="V206" s="129"/>
      <c r="W206" s="129"/>
      <c r="X206" s="129"/>
      <c r="Y206" s="129"/>
      <c r="Z206" s="129"/>
      <c r="AA206" s="129"/>
      <c r="AB206" s="129"/>
      <c r="AC206" s="40" t="s">
        <v>19</v>
      </c>
      <c r="AD206" s="50">
        <f>AD197</f>
        <v>24</v>
      </c>
      <c r="AE206" s="50"/>
      <c r="AF206" s="50"/>
      <c r="AG206" s="40" t="s">
        <v>19</v>
      </c>
      <c r="AH206" s="156">
        <f>AD206+273.15</f>
        <v>297.14999999999998</v>
      </c>
      <c r="AI206" s="156"/>
      <c r="AJ206" s="156"/>
      <c r="AK206" s="44"/>
      <c r="AL206" s="129" t="s">
        <v>225</v>
      </c>
      <c r="AM206" s="129"/>
      <c r="AN206" s="129"/>
      <c r="AO206" s="129"/>
      <c r="AP206" s="129"/>
      <c r="AQ206" s="129"/>
      <c r="AR206" s="129"/>
      <c r="AS206" s="129"/>
      <c r="AT206" s="129"/>
      <c r="AU206" s="40" t="s">
        <v>19</v>
      </c>
      <c r="AV206" s="50">
        <f>AV197</f>
        <v>24</v>
      </c>
      <c r="AW206" s="50"/>
      <c r="AX206" s="50"/>
      <c r="AY206" s="40" t="s">
        <v>19</v>
      </c>
      <c r="AZ206" s="156">
        <f>AV206+273.15</f>
        <v>297.14999999999998</v>
      </c>
      <c r="BA206" s="156"/>
      <c r="BB206" s="156"/>
      <c r="BC206" s="44"/>
      <c r="BD206" s="129" t="s">
        <v>225</v>
      </c>
      <c r="BE206" s="129"/>
      <c r="BF206" s="129"/>
      <c r="BG206" s="129"/>
      <c r="BH206" s="129"/>
      <c r="BI206" s="129"/>
      <c r="BJ206" s="129"/>
      <c r="BK206" s="129"/>
      <c r="BL206" s="129"/>
      <c r="BM206" s="40" t="s">
        <v>19</v>
      </c>
      <c r="BN206" s="50">
        <f>BN197</f>
        <v>24</v>
      </c>
      <c r="BO206" s="50"/>
      <c r="BP206" s="50"/>
      <c r="BQ206" s="40" t="s">
        <v>19</v>
      </c>
      <c r="BR206" s="156">
        <f>BN206+273.15</f>
        <v>297.14999999999998</v>
      </c>
      <c r="BS206" s="156"/>
      <c r="BT206" s="156"/>
      <c r="BU206" s="44"/>
      <c r="BV206" s="129" t="s">
        <v>225</v>
      </c>
      <c r="BW206" s="129"/>
      <c r="BX206" s="129"/>
      <c r="BY206" s="129"/>
      <c r="BZ206" s="129"/>
      <c r="CA206" s="129"/>
      <c r="CB206" s="129"/>
      <c r="CC206" s="129"/>
      <c r="CD206" s="129"/>
      <c r="CE206" s="40" t="s">
        <v>19</v>
      </c>
      <c r="CF206" s="50">
        <f>CF197</f>
        <v>24</v>
      </c>
      <c r="CG206" s="50"/>
      <c r="CH206" s="50"/>
      <c r="CI206" s="40" t="s">
        <v>19</v>
      </c>
      <c r="CJ206" s="156">
        <f>CF206+273.15</f>
        <v>297.14999999999998</v>
      </c>
      <c r="CK206" s="156"/>
      <c r="CL206" s="156"/>
    </row>
    <row r="207" spans="1:90" ht="20.100000000000001" customHeight="1" x14ac:dyDescent="0.25">
      <c r="B207" s="129" t="s">
        <v>228</v>
      </c>
      <c r="C207" s="129"/>
      <c r="D207" s="129"/>
      <c r="E207" s="129"/>
      <c r="F207" s="129"/>
      <c r="G207" s="129"/>
      <c r="H207" s="129"/>
      <c r="I207" s="129"/>
      <c r="J207" s="129"/>
      <c r="K207" s="18" t="s">
        <v>19</v>
      </c>
      <c r="L207" s="50">
        <f>L198</f>
        <v>51</v>
      </c>
      <c r="M207" s="50"/>
      <c r="N207" s="50"/>
      <c r="O207" s="36" t="s">
        <v>19</v>
      </c>
      <c r="P207" s="156">
        <f>L207+273.15</f>
        <v>324.14999999999998</v>
      </c>
      <c r="Q207" s="156"/>
      <c r="R207" s="156"/>
      <c r="S207" s="44"/>
      <c r="T207" s="129" t="s">
        <v>228</v>
      </c>
      <c r="U207" s="129"/>
      <c r="V207" s="129"/>
      <c r="W207" s="129"/>
      <c r="X207" s="129"/>
      <c r="Y207" s="129"/>
      <c r="Z207" s="129"/>
      <c r="AA207" s="129"/>
      <c r="AB207" s="129"/>
      <c r="AC207" s="40" t="s">
        <v>19</v>
      </c>
      <c r="AD207" s="50">
        <f>AD198</f>
        <v>56</v>
      </c>
      <c r="AE207" s="50"/>
      <c r="AF207" s="50"/>
      <c r="AG207" s="40" t="s">
        <v>19</v>
      </c>
      <c r="AH207" s="156">
        <f>AD207+273.15</f>
        <v>329.15</v>
      </c>
      <c r="AI207" s="156"/>
      <c r="AJ207" s="156"/>
      <c r="AK207" s="44"/>
      <c r="AL207" s="129" t="s">
        <v>228</v>
      </c>
      <c r="AM207" s="129"/>
      <c r="AN207" s="129"/>
      <c r="AO207" s="129"/>
      <c r="AP207" s="129"/>
      <c r="AQ207" s="129"/>
      <c r="AR207" s="129"/>
      <c r="AS207" s="129"/>
      <c r="AT207" s="129"/>
      <c r="AU207" s="40" t="s">
        <v>19</v>
      </c>
      <c r="AV207" s="50">
        <f>AV198</f>
        <v>61</v>
      </c>
      <c r="AW207" s="50"/>
      <c r="AX207" s="50"/>
      <c r="AY207" s="40" t="s">
        <v>19</v>
      </c>
      <c r="AZ207" s="156">
        <f>AV207+273.15</f>
        <v>334.15</v>
      </c>
      <c r="BA207" s="156"/>
      <c r="BB207" s="156"/>
      <c r="BC207" s="44"/>
      <c r="BD207" s="129" t="s">
        <v>228</v>
      </c>
      <c r="BE207" s="129"/>
      <c r="BF207" s="129"/>
      <c r="BG207" s="129"/>
      <c r="BH207" s="129"/>
      <c r="BI207" s="129"/>
      <c r="BJ207" s="129"/>
      <c r="BK207" s="129"/>
      <c r="BL207" s="129"/>
      <c r="BM207" s="40" t="s">
        <v>19</v>
      </c>
      <c r="BN207" s="50">
        <f>BN198</f>
        <v>66</v>
      </c>
      <c r="BO207" s="50"/>
      <c r="BP207" s="50"/>
      <c r="BQ207" s="40" t="s">
        <v>19</v>
      </c>
      <c r="BR207" s="156">
        <f>BN207+273.15</f>
        <v>339.15</v>
      </c>
      <c r="BS207" s="156"/>
      <c r="BT207" s="156"/>
      <c r="BU207" s="44"/>
      <c r="BV207" s="129" t="s">
        <v>228</v>
      </c>
      <c r="BW207" s="129"/>
      <c r="BX207" s="129"/>
      <c r="BY207" s="129"/>
      <c r="BZ207" s="129"/>
      <c r="CA207" s="129"/>
      <c r="CB207" s="129"/>
      <c r="CC207" s="129"/>
      <c r="CD207" s="129"/>
      <c r="CE207" s="40" t="s">
        <v>19</v>
      </c>
      <c r="CF207" s="50">
        <f>CF198</f>
        <v>71</v>
      </c>
      <c r="CG207" s="50"/>
      <c r="CH207" s="50"/>
      <c r="CI207" s="40" t="s">
        <v>19</v>
      </c>
      <c r="CJ207" s="156">
        <f>CF207+273.15</f>
        <v>344.15</v>
      </c>
      <c r="CK207" s="156"/>
      <c r="CL207" s="156"/>
    </row>
    <row r="208" spans="1:90" ht="20.100000000000001" customHeight="1" x14ac:dyDescent="0.25">
      <c r="B208" s="129" t="s">
        <v>132</v>
      </c>
      <c r="C208" s="129"/>
      <c r="D208" s="129"/>
      <c r="E208" s="129"/>
      <c r="F208" s="129"/>
      <c r="G208" s="129"/>
      <c r="H208" s="129"/>
      <c r="I208" s="129"/>
      <c r="J208" s="129"/>
      <c r="K208" s="18" t="s">
        <v>19</v>
      </c>
      <c r="L208" s="56">
        <f>L199</f>
        <v>0.80388349514563107</v>
      </c>
      <c r="M208" s="46"/>
      <c r="N208" s="46"/>
      <c r="O208" s="46"/>
      <c r="S208" s="44"/>
      <c r="T208" s="129" t="s">
        <v>132</v>
      </c>
      <c r="U208" s="129"/>
      <c r="V208" s="129"/>
      <c r="W208" s="129"/>
      <c r="X208" s="129"/>
      <c r="Y208" s="129"/>
      <c r="Z208" s="129"/>
      <c r="AA208" s="129"/>
      <c r="AB208" s="129"/>
      <c r="AC208" s="40" t="s">
        <v>19</v>
      </c>
      <c r="AD208" s="56">
        <f>AD199</f>
        <v>0.79724409448818889</v>
      </c>
      <c r="AE208" s="46"/>
      <c r="AF208" s="46"/>
      <c r="AG208" s="46"/>
      <c r="AH208" s="44"/>
      <c r="AI208" s="44"/>
      <c r="AJ208" s="44"/>
      <c r="AK208" s="44"/>
      <c r="AL208" s="129" t="s">
        <v>132</v>
      </c>
      <c r="AM208" s="129"/>
      <c r="AN208" s="129"/>
      <c r="AO208" s="129"/>
      <c r="AP208" s="129"/>
      <c r="AQ208" s="129"/>
      <c r="AR208" s="129"/>
      <c r="AS208" s="129"/>
      <c r="AT208" s="129"/>
      <c r="AU208" s="40" t="s">
        <v>19</v>
      </c>
      <c r="AV208" s="56">
        <f>AV199</f>
        <v>0.78443113772455098</v>
      </c>
      <c r="AW208" s="46"/>
      <c r="AX208" s="46"/>
      <c r="AY208" s="46"/>
      <c r="AZ208" s="44"/>
      <c r="BA208" s="44"/>
      <c r="BB208" s="44"/>
      <c r="BC208" s="44"/>
      <c r="BD208" s="129" t="s">
        <v>132</v>
      </c>
      <c r="BE208" s="129"/>
      <c r="BF208" s="129"/>
      <c r="BG208" s="129"/>
      <c r="BH208" s="129"/>
      <c r="BI208" s="129"/>
      <c r="BJ208" s="129"/>
      <c r="BK208" s="129"/>
      <c r="BL208" s="129"/>
      <c r="BM208" s="40" t="s">
        <v>19</v>
      </c>
      <c r="BN208" s="56">
        <f>BN199</f>
        <v>0.79324055666003979</v>
      </c>
      <c r="BO208" s="46"/>
      <c r="BP208" s="46"/>
      <c r="BQ208" s="46"/>
      <c r="BR208" s="44"/>
      <c r="BS208" s="44"/>
      <c r="BT208" s="44"/>
      <c r="BU208" s="44"/>
      <c r="BV208" s="129" t="s">
        <v>132</v>
      </c>
      <c r="BW208" s="129"/>
      <c r="BX208" s="129"/>
      <c r="BY208" s="129"/>
      <c r="BZ208" s="129"/>
      <c r="CA208" s="129"/>
      <c r="CB208" s="129"/>
      <c r="CC208" s="129"/>
      <c r="CD208" s="129"/>
      <c r="CE208" s="40" t="s">
        <v>19</v>
      </c>
      <c r="CF208" s="56">
        <f>CF199</f>
        <v>0.79133858267716528</v>
      </c>
      <c r="CG208" s="46"/>
      <c r="CH208" s="46"/>
      <c r="CI208" s="46"/>
      <c r="CJ208" s="44"/>
      <c r="CK208" s="44"/>
      <c r="CL208" s="44"/>
    </row>
    <row r="209" spans="1:90" ht="20.100000000000001" customHeight="1" x14ac:dyDescent="0.25">
      <c r="B209" s="129" t="s">
        <v>121</v>
      </c>
      <c r="C209" s="129"/>
      <c r="D209" s="129"/>
      <c r="E209" s="129"/>
      <c r="F209" s="129"/>
      <c r="G209" s="129"/>
      <c r="H209" s="129"/>
      <c r="I209" s="129"/>
      <c r="J209" s="129"/>
      <c r="K209" s="18" t="s">
        <v>19</v>
      </c>
      <c r="L209" s="60">
        <v>18</v>
      </c>
      <c r="M209" s="60"/>
      <c r="N209" s="60"/>
      <c r="O209" s="60"/>
      <c r="S209" s="44"/>
      <c r="T209" s="129" t="s">
        <v>121</v>
      </c>
      <c r="U209" s="129"/>
      <c r="V209" s="129"/>
      <c r="W209" s="129"/>
      <c r="X209" s="129"/>
      <c r="Y209" s="129"/>
      <c r="Z209" s="129"/>
      <c r="AA209" s="129"/>
      <c r="AB209" s="129"/>
      <c r="AC209" s="40" t="s">
        <v>19</v>
      </c>
      <c r="AD209" s="60">
        <v>18</v>
      </c>
      <c r="AE209" s="60"/>
      <c r="AF209" s="60"/>
      <c r="AG209" s="60"/>
      <c r="AH209" s="44"/>
      <c r="AI209" s="44"/>
      <c r="AJ209" s="44"/>
      <c r="AK209" s="44"/>
      <c r="AL209" s="129" t="s">
        <v>121</v>
      </c>
      <c r="AM209" s="129"/>
      <c r="AN209" s="129"/>
      <c r="AO209" s="129"/>
      <c r="AP209" s="129"/>
      <c r="AQ209" s="129"/>
      <c r="AR209" s="129"/>
      <c r="AS209" s="129"/>
      <c r="AT209" s="129"/>
      <c r="AU209" s="40" t="s">
        <v>19</v>
      </c>
      <c r="AV209" s="60">
        <v>18</v>
      </c>
      <c r="AW209" s="60"/>
      <c r="AX209" s="60"/>
      <c r="AY209" s="60"/>
      <c r="AZ209" s="44"/>
      <c r="BA209" s="44"/>
      <c r="BB209" s="44"/>
      <c r="BC209" s="44"/>
      <c r="BD209" s="129" t="s">
        <v>121</v>
      </c>
      <c r="BE209" s="129"/>
      <c r="BF209" s="129"/>
      <c r="BG209" s="129"/>
      <c r="BH209" s="129"/>
      <c r="BI209" s="129"/>
      <c r="BJ209" s="129"/>
      <c r="BK209" s="129"/>
      <c r="BL209" s="129"/>
      <c r="BM209" s="40" t="s">
        <v>19</v>
      </c>
      <c r="BN209" s="60">
        <v>18</v>
      </c>
      <c r="BO209" s="60"/>
      <c r="BP209" s="60"/>
      <c r="BQ209" s="60"/>
      <c r="BR209" s="44"/>
      <c r="BS209" s="44"/>
      <c r="BT209" s="44"/>
      <c r="BU209" s="44"/>
      <c r="BV209" s="129" t="s">
        <v>121</v>
      </c>
      <c r="BW209" s="129"/>
      <c r="BX209" s="129"/>
      <c r="BY209" s="129"/>
      <c r="BZ209" s="129"/>
      <c r="CA209" s="129"/>
      <c r="CB209" s="129"/>
      <c r="CC209" s="129"/>
      <c r="CD209" s="129"/>
      <c r="CE209" s="40" t="s">
        <v>19</v>
      </c>
      <c r="CF209" s="60">
        <v>18</v>
      </c>
      <c r="CG209" s="60"/>
      <c r="CH209" s="60"/>
      <c r="CI209" s="60"/>
      <c r="CJ209" s="44"/>
      <c r="CK209" s="44"/>
      <c r="CL209" s="44"/>
    </row>
    <row r="210" spans="1:90" ht="20.100000000000001" customHeight="1" x14ac:dyDescent="0.25">
      <c r="B210" s="114" t="s">
        <v>256</v>
      </c>
      <c r="C210" s="114"/>
      <c r="D210" s="114"/>
      <c r="E210" s="114"/>
      <c r="F210" s="114"/>
      <c r="G210" s="114"/>
      <c r="H210" s="114"/>
      <c r="I210" s="114"/>
      <c r="J210" s="36" t="s">
        <v>19</v>
      </c>
      <c r="K210" s="131">
        <v>4.1779999999999999</v>
      </c>
      <c r="L210" s="131"/>
      <c r="M210" s="131"/>
      <c r="N210" s="131"/>
      <c r="O210" s="131"/>
      <c r="P210" s="37"/>
      <c r="Q210" s="37"/>
      <c r="R210" s="37"/>
      <c r="S210" s="44"/>
      <c r="T210" s="114" t="s">
        <v>256</v>
      </c>
      <c r="U210" s="114"/>
      <c r="V210" s="114"/>
      <c r="W210" s="114"/>
      <c r="X210" s="114"/>
      <c r="Y210" s="114"/>
      <c r="Z210" s="114"/>
      <c r="AA210" s="114"/>
      <c r="AB210" s="40" t="s">
        <v>19</v>
      </c>
      <c r="AC210" s="131">
        <v>4.1779999999999999</v>
      </c>
      <c r="AD210" s="131"/>
      <c r="AE210" s="131"/>
      <c r="AF210" s="131"/>
      <c r="AG210" s="131"/>
      <c r="AH210" s="44"/>
      <c r="AI210" s="44"/>
      <c r="AJ210" s="44"/>
      <c r="AK210" s="44"/>
      <c r="AL210" s="114" t="s">
        <v>256</v>
      </c>
      <c r="AM210" s="114"/>
      <c r="AN210" s="114"/>
      <c r="AO210" s="114"/>
      <c r="AP210" s="114"/>
      <c r="AQ210" s="114"/>
      <c r="AR210" s="114"/>
      <c r="AS210" s="114"/>
      <c r="AT210" s="40" t="s">
        <v>19</v>
      </c>
      <c r="AU210" s="131">
        <v>4.1779999999999999</v>
      </c>
      <c r="AV210" s="131"/>
      <c r="AW210" s="131"/>
      <c r="AX210" s="131"/>
      <c r="AY210" s="131"/>
      <c r="AZ210" s="44"/>
      <c r="BA210" s="44"/>
      <c r="BB210" s="44"/>
      <c r="BC210" s="44"/>
      <c r="BD210" s="114" t="s">
        <v>256</v>
      </c>
      <c r="BE210" s="114"/>
      <c r="BF210" s="114"/>
      <c r="BG210" s="114"/>
      <c r="BH210" s="114"/>
      <c r="BI210" s="114"/>
      <c r="BJ210" s="114"/>
      <c r="BK210" s="114"/>
      <c r="BL210" s="40" t="s">
        <v>19</v>
      </c>
      <c r="BM210" s="131">
        <v>4.1779999999999999</v>
      </c>
      <c r="BN210" s="131"/>
      <c r="BO210" s="131"/>
      <c r="BP210" s="131"/>
      <c r="BQ210" s="131"/>
      <c r="BR210" s="44"/>
      <c r="BS210" s="44"/>
      <c r="BT210" s="44"/>
      <c r="BU210" s="44"/>
      <c r="BV210" s="114" t="s">
        <v>256</v>
      </c>
      <c r="BW210" s="114"/>
      <c r="BX210" s="114"/>
      <c r="BY210" s="114"/>
      <c r="BZ210" s="114"/>
      <c r="CA210" s="114"/>
      <c r="CB210" s="114"/>
      <c r="CC210" s="114"/>
      <c r="CD210" s="40" t="s">
        <v>19</v>
      </c>
      <c r="CE210" s="131">
        <v>4.1779999999999999</v>
      </c>
      <c r="CF210" s="131"/>
      <c r="CG210" s="131"/>
      <c r="CH210" s="131"/>
      <c r="CI210" s="131"/>
      <c r="CJ210" s="44"/>
      <c r="CK210" s="44"/>
      <c r="CL210" s="44"/>
    </row>
    <row r="211" spans="1:90" ht="20.100000000000001" customHeight="1" x14ac:dyDescent="0.25">
      <c r="B211" s="37"/>
      <c r="C211" s="37"/>
      <c r="D211" s="37"/>
      <c r="E211" s="37"/>
      <c r="F211" s="37"/>
      <c r="G211" s="37"/>
      <c r="H211" s="37"/>
      <c r="I211" s="37"/>
      <c r="J211" s="37"/>
      <c r="K211" s="130" t="s">
        <v>254</v>
      </c>
      <c r="L211" s="130"/>
      <c r="M211" s="130"/>
      <c r="N211" s="130"/>
      <c r="O211" s="130"/>
      <c r="P211" s="130"/>
      <c r="Q211" s="130"/>
      <c r="R211" s="130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130" t="s">
        <v>254</v>
      </c>
      <c r="AD211" s="130"/>
      <c r="AE211" s="130"/>
      <c r="AF211" s="130"/>
      <c r="AG211" s="130"/>
      <c r="AH211" s="130"/>
      <c r="AI211" s="130"/>
      <c r="AJ211" s="130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130" t="s">
        <v>254</v>
      </c>
      <c r="AV211" s="130"/>
      <c r="AW211" s="130"/>
      <c r="AX211" s="130"/>
      <c r="AY211" s="130"/>
      <c r="AZ211" s="130"/>
      <c r="BA211" s="130"/>
      <c r="BB211" s="130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130" t="s">
        <v>254</v>
      </c>
      <c r="BN211" s="130"/>
      <c r="BO211" s="130"/>
      <c r="BP211" s="130"/>
      <c r="BQ211" s="130"/>
      <c r="BR211" s="130"/>
      <c r="BS211" s="130"/>
      <c r="BT211" s="130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130" t="s">
        <v>254</v>
      </c>
      <c r="CF211" s="130"/>
      <c r="CG211" s="130"/>
      <c r="CH211" s="130"/>
      <c r="CI211" s="130"/>
      <c r="CJ211" s="130"/>
      <c r="CK211" s="130"/>
      <c r="CL211" s="130"/>
    </row>
    <row r="212" spans="1:90" ht="20.100000000000001" customHeight="1" x14ac:dyDescent="0.25">
      <c r="B212" s="114" t="s">
        <v>137</v>
      </c>
      <c r="C212" s="114"/>
      <c r="D212" s="114"/>
      <c r="E212" s="114"/>
      <c r="F212" s="114"/>
      <c r="G212" s="114"/>
      <c r="H212" s="114"/>
      <c r="I212" s="114"/>
      <c r="J212" s="114"/>
      <c r="K212" s="46" t="s">
        <v>19</v>
      </c>
      <c r="L212" s="46" t="s">
        <v>138</v>
      </c>
      <c r="M212" s="46"/>
      <c r="N212" s="46"/>
      <c r="O212" s="24"/>
      <c r="P212" s="24"/>
      <c r="S212" s="44"/>
      <c r="T212" s="114" t="s">
        <v>137</v>
      </c>
      <c r="U212" s="114"/>
      <c r="V212" s="114"/>
      <c r="W212" s="114"/>
      <c r="X212" s="114"/>
      <c r="Y212" s="114"/>
      <c r="Z212" s="114"/>
      <c r="AA212" s="114"/>
      <c r="AB212" s="114"/>
      <c r="AC212" s="46" t="s">
        <v>19</v>
      </c>
      <c r="AD212" s="46" t="s">
        <v>138</v>
      </c>
      <c r="AE212" s="46"/>
      <c r="AF212" s="46"/>
      <c r="AG212" s="44"/>
      <c r="AH212" s="44"/>
      <c r="AI212" s="44"/>
      <c r="AJ212" s="44"/>
      <c r="AK212" s="44"/>
      <c r="AL212" s="114" t="s">
        <v>137</v>
      </c>
      <c r="AM212" s="114"/>
      <c r="AN212" s="114"/>
      <c r="AO212" s="114"/>
      <c r="AP212" s="114"/>
      <c r="AQ212" s="114"/>
      <c r="AR212" s="114"/>
      <c r="AS212" s="114"/>
      <c r="AT212" s="114"/>
      <c r="AU212" s="46" t="s">
        <v>19</v>
      </c>
      <c r="AV212" s="46" t="s">
        <v>138</v>
      </c>
      <c r="AW212" s="46"/>
      <c r="AX212" s="46"/>
      <c r="AY212" s="44"/>
      <c r="AZ212" s="44"/>
      <c r="BA212" s="44"/>
      <c r="BB212" s="44"/>
      <c r="BC212" s="44"/>
      <c r="BD212" s="114" t="s">
        <v>137</v>
      </c>
      <c r="BE212" s="114"/>
      <c r="BF212" s="114"/>
      <c r="BG212" s="114"/>
      <c r="BH212" s="114"/>
      <c r="BI212" s="114"/>
      <c r="BJ212" s="114"/>
      <c r="BK212" s="114"/>
      <c r="BL212" s="114"/>
      <c r="BM212" s="46" t="s">
        <v>19</v>
      </c>
      <c r="BN212" s="46" t="s">
        <v>138</v>
      </c>
      <c r="BO212" s="46"/>
      <c r="BP212" s="46"/>
      <c r="BQ212" s="44"/>
      <c r="BR212" s="44"/>
      <c r="BS212" s="44"/>
      <c r="BT212" s="44"/>
      <c r="BU212" s="44"/>
      <c r="BV212" s="114" t="s">
        <v>137</v>
      </c>
      <c r="BW212" s="114"/>
      <c r="BX212" s="114"/>
      <c r="BY212" s="114"/>
      <c r="BZ212" s="114"/>
      <c r="CA212" s="114"/>
      <c r="CB212" s="114"/>
      <c r="CC212" s="114"/>
      <c r="CD212" s="114"/>
      <c r="CE212" s="46" t="s">
        <v>19</v>
      </c>
      <c r="CF212" s="46" t="s">
        <v>138</v>
      </c>
      <c r="CG212" s="46"/>
      <c r="CH212" s="46"/>
      <c r="CI212" s="44"/>
      <c r="CJ212" s="44"/>
      <c r="CK212" s="44"/>
      <c r="CL212" s="44"/>
    </row>
    <row r="213" spans="1:90" ht="20.100000000000001" customHeight="1" x14ac:dyDescent="0.25">
      <c r="B213" s="114"/>
      <c r="C213" s="114"/>
      <c r="D213" s="114"/>
      <c r="E213" s="114"/>
      <c r="F213" s="114"/>
      <c r="G213" s="114"/>
      <c r="H213" s="114"/>
      <c r="I213" s="114"/>
      <c r="J213" s="114"/>
      <c r="K213" s="46"/>
      <c r="L213" s="72" t="s">
        <v>139</v>
      </c>
      <c r="M213" s="72"/>
      <c r="N213" s="72"/>
      <c r="S213" s="4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46"/>
      <c r="AD213" s="72" t="s">
        <v>139</v>
      </c>
      <c r="AE213" s="72"/>
      <c r="AF213" s="72"/>
      <c r="AG213" s="44"/>
      <c r="AH213" s="44"/>
      <c r="AI213" s="44"/>
      <c r="AJ213" s="44"/>
      <c r="AK213" s="4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46"/>
      <c r="AV213" s="72" t="s">
        <v>139</v>
      </c>
      <c r="AW213" s="72"/>
      <c r="AX213" s="72"/>
      <c r="AY213" s="44"/>
      <c r="AZ213" s="44"/>
      <c r="BA213" s="44"/>
      <c r="BB213" s="44"/>
      <c r="BC213" s="44"/>
      <c r="BD213" s="114"/>
      <c r="BE213" s="114"/>
      <c r="BF213" s="114"/>
      <c r="BG213" s="114"/>
      <c r="BH213" s="114"/>
      <c r="BI213" s="114"/>
      <c r="BJ213" s="114"/>
      <c r="BK213" s="114"/>
      <c r="BL213" s="114"/>
      <c r="BM213" s="46"/>
      <c r="BN213" s="72" t="s">
        <v>139</v>
      </c>
      <c r="BO213" s="72"/>
      <c r="BP213" s="72"/>
      <c r="BQ213" s="44"/>
      <c r="BR213" s="44"/>
      <c r="BS213" s="44"/>
      <c r="BT213" s="44"/>
      <c r="BU213" s="44"/>
      <c r="BV213" s="114"/>
      <c r="BW213" s="114"/>
      <c r="BX213" s="114"/>
      <c r="BY213" s="114"/>
      <c r="BZ213" s="114"/>
      <c r="CA213" s="114"/>
      <c r="CB213" s="114"/>
      <c r="CC213" s="114"/>
      <c r="CD213" s="114"/>
      <c r="CE213" s="46"/>
      <c r="CF213" s="72" t="s">
        <v>139</v>
      </c>
      <c r="CG213" s="72"/>
      <c r="CH213" s="72"/>
      <c r="CI213" s="44"/>
      <c r="CJ213" s="44"/>
      <c r="CK213" s="44"/>
      <c r="CL213" s="44"/>
    </row>
    <row r="214" spans="1:90" ht="20.100000000000001" customHeight="1" x14ac:dyDescent="0.25">
      <c r="K214" s="46" t="s">
        <v>19</v>
      </c>
      <c r="L214" s="57">
        <f>E83</f>
        <v>3</v>
      </c>
      <c r="M214" s="58"/>
      <c r="N214" s="58"/>
      <c r="O214" s="19" t="s">
        <v>34</v>
      </c>
      <c r="P214" s="57">
        <f>L208</f>
        <v>0.80388349514563107</v>
      </c>
      <c r="Q214" s="58"/>
      <c r="R214" s="58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6" t="s">
        <v>19</v>
      </c>
      <c r="AD214" s="57">
        <f>W83</f>
        <v>3</v>
      </c>
      <c r="AE214" s="58"/>
      <c r="AF214" s="58"/>
      <c r="AG214" s="41" t="s">
        <v>34</v>
      </c>
      <c r="AH214" s="57">
        <f>AD208</f>
        <v>0.79724409448818889</v>
      </c>
      <c r="AI214" s="58"/>
      <c r="AJ214" s="58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6" t="s">
        <v>19</v>
      </c>
      <c r="AV214" s="57">
        <f>AO83</f>
        <v>3</v>
      </c>
      <c r="AW214" s="58"/>
      <c r="AX214" s="58"/>
      <c r="AY214" s="41" t="s">
        <v>34</v>
      </c>
      <c r="AZ214" s="57">
        <f>AV208</f>
        <v>0.78443113772455098</v>
      </c>
      <c r="BA214" s="58"/>
      <c r="BB214" s="58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6" t="s">
        <v>19</v>
      </c>
      <c r="BN214" s="57">
        <f>BG83</f>
        <v>3</v>
      </c>
      <c r="BO214" s="58"/>
      <c r="BP214" s="58"/>
      <c r="BQ214" s="41" t="s">
        <v>34</v>
      </c>
      <c r="BR214" s="57">
        <f>BN208</f>
        <v>0.79324055666003979</v>
      </c>
      <c r="BS214" s="58"/>
      <c r="BT214" s="58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6" t="s">
        <v>19</v>
      </c>
      <c r="CF214" s="57">
        <f>BY83</f>
        <v>3</v>
      </c>
      <c r="CG214" s="58"/>
      <c r="CH214" s="58"/>
      <c r="CI214" s="41" t="s">
        <v>34</v>
      </c>
      <c r="CJ214" s="57">
        <f>CF208</f>
        <v>0.79133858267716528</v>
      </c>
      <c r="CK214" s="58"/>
      <c r="CL214" s="58"/>
    </row>
    <row r="215" spans="1:90" ht="20.100000000000001" customHeight="1" x14ac:dyDescent="0.25">
      <c r="K215" s="46"/>
      <c r="L215" s="56">
        <f>H98</f>
        <v>1.3194174757281554</v>
      </c>
      <c r="M215" s="46"/>
      <c r="N215" s="46"/>
      <c r="O215" s="18" t="s">
        <v>34</v>
      </c>
      <c r="P215" s="56">
        <f>P214</f>
        <v>0.80388349514563107</v>
      </c>
      <c r="Q215" s="46"/>
      <c r="R215" s="46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6"/>
      <c r="AD215" s="56">
        <f>Z98</f>
        <v>1.1706521739130435</v>
      </c>
      <c r="AE215" s="46"/>
      <c r="AF215" s="46"/>
      <c r="AG215" s="40" t="s">
        <v>34</v>
      </c>
      <c r="AH215" s="56">
        <f>AH214</f>
        <v>0.79724409448818889</v>
      </c>
      <c r="AI215" s="46"/>
      <c r="AJ215" s="46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6"/>
      <c r="AV215" s="56">
        <f>AR98</f>
        <v>1.0805400000000001</v>
      </c>
      <c r="AW215" s="46"/>
      <c r="AX215" s="46"/>
      <c r="AY215" s="40" t="s">
        <v>34</v>
      </c>
      <c r="AZ215" s="56">
        <f>AZ214</f>
        <v>0.78443113772455098</v>
      </c>
      <c r="BA215" s="46"/>
      <c r="BB215" s="46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6"/>
      <c r="BN215" s="56">
        <f>BJ98</f>
        <v>1.4398</v>
      </c>
      <c r="BO215" s="46"/>
      <c r="BP215" s="46"/>
      <c r="BQ215" s="40" t="s">
        <v>34</v>
      </c>
      <c r="BR215" s="56">
        <f>BR214</f>
        <v>0.79324055666003979</v>
      </c>
      <c r="BS215" s="46"/>
      <c r="BT215" s="46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6"/>
      <c r="CF215" s="56">
        <f>CB98</f>
        <v>1.3597300000000001</v>
      </c>
      <c r="CG215" s="46"/>
      <c r="CH215" s="46"/>
      <c r="CI215" s="40" t="s">
        <v>34</v>
      </c>
      <c r="CJ215" s="56">
        <f>CJ214</f>
        <v>0.79133858267716528</v>
      </c>
      <c r="CK215" s="46"/>
      <c r="CL215" s="46"/>
    </row>
    <row r="216" spans="1:90" ht="20.100000000000001" customHeight="1" x14ac:dyDescent="0.25">
      <c r="K216" s="18" t="s">
        <v>19</v>
      </c>
      <c r="L216" s="49">
        <f>(L214-P214)/(L215-P215)</f>
        <v>4.2598870056497171</v>
      </c>
      <c r="M216" s="49"/>
      <c r="N216" s="49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0" t="s">
        <v>19</v>
      </c>
      <c r="AD216" s="49">
        <f>(AD214-AH214)/(AD215-AH215)</f>
        <v>5.8990579660317657</v>
      </c>
      <c r="AE216" s="49"/>
      <c r="AF216" s="49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0" t="s">
        <v>19</v>
      </c>
      <c r="AV216" s="49">
        <f>(AV214-AZ214)/(AV215-AZ215)</f>
        <v>7.4822781231534448</v>
      </c>
      <c r="AW216" s="49"/>
      <c r="AX216" s="49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0" t="s">
        <v>19</v>
      </c>
      <c r="BN216" s="49">
        <f>(BN214-BR214)/(BN215-BR215)</f>
        <v>3.4130805234866064</v>
      </c>
      <c r="BO216" s="49"/>
      <c r="BP216" s="49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0" t="s">
        <v>19</v>
      </c>
      <c r="CF216" s="49">
        <f>(CF214-CJ214)/(CF215-CJ215)</f>
        <v>3.8858106403608126</v>
      </c>
      <c r="CG216" s="49"/>
      <c r="CH216" s="49"/>
      <c r="CI216" s="44"/>
      <c r="CJ216" s="44"/>
      <c r="CK216" s="44"/>
      <c r="CL216" s="44"/>
    </row>
    <row r="217" spans="1:90" ht="20.100000000000001" customHeight="1" x14ac:dyDescent="0.25">
      <c r="B217" s="24" t="s">
        <v>236</v>
      </c>
      <c r="C217" s="23" t="s">
        <v>19</v>
      </c>
      <c r="D217" s="46" t="s">
        <v>231</v>
      </c>
      <c r="E217" s="46"/>
      <c r="F217" s="46"/>
      <c r="G217" s="46"/>
      <c r="H217" s="46"/>
      <c r="I217" s="46"/>
      <c r="J217" s="46"/>
      <c r="K217" s="127" t="s">
        <v>107</v>
      </c>
      <c r="L217" s="127"/>
      <c r="M217" s="127"/>
      <c r="N217" s="127"/>
      <c r="O217" s="127"/>
      <c r="P217" s="127"/>
      <c r="Q217" s="25"/>
      <c r="R217" s="24"/>
      <c r="S217" s="44"/>
      <c r="T217" s="44" t="s">
        <v>236</v>
      </c>
      <c r="U217" s="40" t="s">
        <v>19</v>
      </c>
      <c r="V217" s="46" t="s">
        <v>231</v>
      </c>
      <c r="W217" s="46"/>
      <c r="X217" s="46"/>
      <c r="Y217" s="46"/>
      <c r="Z217" s="46"/>
      <c r="AA217" s="46"/>
      <c r="AB217" s="46"/>
      <c r="AC217" s="127" t="s">
        <v>107</v>
      </c>
      <c r="AD217" s="127"/>
      <c r="AE217" s="127"/>
      <c r="AF217" s="127"/>
      <c r="AG217" s="127"/>
      <c r="AH217" s="127"/>
      <c r="AI217" s="25"/>
      <c r="AJ217" s="44"/>
      <c r="AK217" s="44"/>
      <c r="AL217" s="44" t="s">
        <v>236</v>
      </c>
      <c r="AM217" s="40" t="s">
        <v>19</v>
      </c>
      <c r="AN217" s="46" t="s">
        <v>231</v>
      </c>
      <c r="AO217" s="46"/>
      <c r="AP217" s="46"/>
      <c r="AQ217" s="46"/>
      <c r="AR217" s="46"/>
      <c r="AS217" s="46"/>
      <c r="AT217" s="46"/>
      <c r="AU217" s="127" t="s">
        <v>107</v>
      </c>
      <c r="AV217" s="127"/>
      <c r="AW217" s="127"/>
      <c r="AX217" s="127"/>
      <c r="AY217" s="127"/>
      <c r="AZ217" s="127"/>
      <c r="BA217" s="25"/>
      <c r="BB217" s="44"/>
      <c r="BC217" s="44"/>
      <c r="BD217" s="44" t="s">
        <v>236</v>
      </c>
      <c r="BE217" s="40" t="s">
        <v>19</v>
      </c>
      <c r="BF217" s="46" t="s">
        <v>231</v>
      </c>
      <c r="BG217" s="46"/>
      <c r="BH217" s="46"/>
      <c r="BI217" s="46"/>
      <c r="BJ217" s="46"/>
      <c r="BK217" s="46"/>
      <c r="BL217" s="46"/>
      <c r="BM217" s="127" t="s">
        <v>107</v>
      </c>
      <c r="BN217" s="127"/>
      <c r="BO217" s="127"/>
      <c r="BP217" s="127"/>
      <c r="BQ217" s="127"/>
      <c r="BR217" s="127"/>
      <c r="BS217" s="25"/>
      <c r="BT217" s="44"/>
      <c r="BU217" s="44"/>
      <c r="BV217" s="44" t="s">
        <v>236</v>
      </c>
      <c r="BW217" s="40" t="s">
        <v>19</v>
      </c>
      <c r="BX217" s="46" t="s">
        <v>231</v>
      </c>
      <c r="BY217" s="46"/>
      <c r="BZ217" s="46"/>
      <c r="CA217" s="46"/>
      <c r="CB217" s="46"/>
      <c r="CC217" s="46"/>
      <c r="CD217" s="46"/>
      <c r="CE217" s="127" t="s">
        <v>107</v>
      </c>
      <c r="CF217" s="127"/>
      <c r="CG217" s="127"/>
      <c r="CH217" s="127"/>
      <c r="CI217" s="127"/>
      <c r="CJ217" s="127"/>
      <c r="CK217" s="25"/>
      <c r="CL217" s="44"/>
    </row>
    <row r="218" spans="1:90" ht="20.100000000000001" customHeight="1" x14ac:dyDescent="0.25">
      <c r="A218" s="24"/>
      <c r="B218" s="24"/>
      <c r="C218" s="23" t="s">
        <v>19</v>
      </c>
      <c r="D218" s="153">
        <f>L208</f>
        <v>0.80388349514563107</v>
      </c>
      <c r="E218" s="153"/>
      <c r="F218" s="153"/>
      <c r="G218" s="49">
        <f>L216</f>
        <v>4.2598870056497171</v>
      </c>
      <c r="H218" s="46"/>
      <c r="I218" s="150">
        <f>K210</f>
        <v>4.1779999999999999</v>
      </c>
      <c r="J218" s="150"/>
      <c r="K218" s="150"/>
      <c r="L218" s="150"/>
      <c r="M218" s="150"/>
      <c r="N218" s="157">
        <f>P207</f>
        <v>324.14999999999998</v>
      </c>
      <c r="O218" s="157"/>
      <c r="P218" s="157"/>
      <c r="Q218" s="159">
        <f>P206</f>
        <v>297.14999999999998</v>
      </c>
      <c r="R218" s="159"/>
      <c r="S218" s="44"/>
      <c r="T218" s="44"/>
      <c r="U218" s="40" t="s">
        <v>19</v>
      </c>
      <c r="V218" s="153">
        <f>AD208</f>
        <v>0.79724409448818889</v>
      </c>
      <c r="W218" s="153"/>
      <c r="X218" s="153"/>
      <c r="Y218" s="49">
        <f>AD216</f>
        <v>5.8990579660317657</v>
      </c>
      <c r="Z218" s="46"/>
      <c r="AA218" s="150">
        <f>AC210</f>
        <v>4.1779999999999999</v>
      </c>
      <c r="AB218" s="150"/>
      <c r="AC218" s="150"/>
      <c r="AD218" s="150"/>
      <c r="AE218" s="150"/>
      <c r="AF218" s="157">
        <f>AH207</f>
        <v>329.15</v>
      </c>
      <c r="AG218" s="157"/>
      <c r="AH218" s="157"/>
      <c r="AI218" s="159">
        <f>AH206</f>
        <v>297.14999999999998</v>
      </c>
      <c r="AJ218" s="159"/>
      <c r="AK218" s="44"/>
      <c r="AL218" s="44"/>
      <c r="AM218" s="40" t="s">
        <v>19</v>
      </c>
      <c r="AN218" s="153">
        <f>AV208</f>
        <v>0.78443113772455098</v>
      </c>
      <c r="AO218" s="153"/>
      <c r="AP218" s="153"/>
      <c r="AQ218" s="49">
        <f>AV216</f>
        <v>7.4822781231534448</v>
      </c>
      <c r="AR218" s="46"/>
      <c r="AS218" s="150">
        <f>AU210</f>
        <v>4.1779999999999999</v>
      </c>
      <c r="AT218" s="150"/>
      <c r="AU218" s="150"/>
      <c r="AV218" s="150"/>
      <c r="AW218" s="150"/>
      <c r="AX218" s="157">
        <f>AZ207</f>
        <v>334.15</v>
      </c>
      <c r="AY218" s="157"/>
      <c r="AZ218" s="157"/>
      <c r="BA218" s="159">
        <f>AZ206</f>
        <v>297.14999999999998</v>
      </c>
      <c r="BB218" s="159"/>
      <c r="BC218" s="44"/>
      <c r="BD218" s="44"/>
      <c r="BE218" s="40" t="s">
        <v>19</v>
      </c>
      <c r="BF218" s="153">
        <f>BN208</f>
        <v>0.79324055666003979</v>
      </c>
      <c r="BG218" s="153"/>
      <c r="BH218" s="153"/>
      <c r="BI218" s="49">
        <f>BN216</f>
        <v>3.4130805234866064</v>
      </c>
      <c r="BJ218" s="46"/>
      <c r="BK218" s="150">
        <f>BM210</f>
        <v>4.1779999999999999</v>
      </c>
      <c r="BL218" s="150"/>
      <c r="BM218" s="150"/>
      <c r="BN218" s="150"/>
      <c r="BO218" s="150"/>
      <c r="BP218" s="157">
        <f>BR207</f>
        <v>339.15</v>
      </c>
      <c r="BQ218" s="157"/>
      <c r="BR218" s="157"/>
      <c r="BS218" s="159">
        <f>BR206</f>
        <v>297.14999999999998</v>
      </c>
      <c r="BT218" s="159"/>
      <c r="BU218" s="44"/>
      <c r="BV218" s="44"/>
      <c r="BW218" s="40" t="s">
        <v>19</v>
      </c>
      <c r="BX218" s="153">
        <f>CF208</f>
        <v>0.79133858267716528</v>
      </c>
      <c r="BY218" s="153"/>
      <c r="BZ218" s="153"/>
      <c r="CA218" s="49">
        <f>CF216</f>
        <v>3.8858106403608126</v>
      </c>
      <c r="CB218" s="46"/>
      <c r="CC218" s="150">
        <f>CE210</f>
        <v>4.1779999999999999</v>
      </c>
      <c r="CD218" s="150"/>
      <c r="CE218" s="150"/>
      <c r="CF218" s="150"/>
      <c r="CG218" s="150"/>
      <c r="CH218" s="157">
        <f>CJ207</f>
        <v>344.15</v>
      </c>
      <c r="CI218" s="157"/>
      <c r="CJ218" s="157"/>
      <c r="CK218" s="159">
        <f>CJ206</f>
        <v>297.14999999999998</v>
      </c>
      <c r="CL218" s="159"/>
    </row>
    <row r="219" spans="1:90" ht="20.100000000000001" customHeight="1" x14ac:dyDescent="0.25">
      <c r="A219" s="24"/>
      <c r="B219" s="24"/>
      <c r="C219" s="23" t="s">
        <v>19</v>
      </c>
      <c r="D219" s="45">
        <f>D218*G218*I218*(N218-Q218)</f>
        <v>386.29882876419282</v>
      </c>
      <c r="E219" s="45"/>
      <c r="F219" s="45"/>
      <c r="G219" s="45"/>
      <c r="H219" s="45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44"/>
      <c r="T219" s="44"/>
      <c r="U219" s="40" t="s">
        <v>19</v>
      </c>
      <c r="V219" s="45">
        <f>V218*Y218*AA218*(AF218-AI218)</f>
        <v>628.77083425150806</v>
      </c>
      <c r="W219" s="45"/>
      <c r="X219" s="45"/>
      <c r="Y219" s="45"/>
      <c r="Z219" s="45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0" t="s">
        <v>19</v>
      </c>
      <c r="AN219" s="45">
        <f>AN218*AQ218*AS218*(AX218-BA218)</f>
        <v>907.3165474185605</v>
      </c>
      <c r="AO219" s="45"/>
      <c r="AP219" s="45"/>
      <c r="AQ219" s="45"/>
      <c r="AR219" s="45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0" t="s">
        <v>19</v>
      </c>
      <c r="BF219" s="45">
        <f>BF218*BI218*BK218*(BP218-BS218)</f>
        <v>475.08265100953275</v>
      </c>
      <c r="BG219" s="45"/>
      <c r="BH219" s="45"/>
      <c r="BI219" s="45"/>
      <c r="BJ219" s="45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0" t="s">
        <v>19</v>
      </c>
      <c r="BX219" s="45">
        <f>BX218*CA218*CC218*(CH218-CK218)</f>
        <v>603.82385643001317</v>
      </c>
      <c r="BY219" s="45"/>
      <c r="BZ219" s="45"/>
      <c r="CA219" s="45"/>
      <c r="CB219" s="45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</row>
    <row r="220" spans="1:90" ht="20.100000000000001" customHeight="1" x14ac:dyDescent="0.25"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</row>
    <row r="221" spans="1:90" ht="20.100000000000001" customHeight="1" x14ac:dyDescent="0.25">
      <c r="A221" s="46" t="s">
        <v>289</v>
      </c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 t="s">
        <v>318</v>
      </c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 t="s">
        <v>319</v>
      </c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 t="s">
        <v>320</v>
      </c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 t="s">
        <v>321</v>
      </c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</row>
    <row r="222" spans="1:90" ht="20.100000000000001" customHeight="1" x14ac:dyDescent="0.25">
      <c r="B222" s="73" t="s">
        <v>78</v>
      </c>
      <c r="C222" s="73"/>
      <c r="D222" s="73"/>
      <c r="E222" s="73"/>
      <c r="F222" s="73"/>
      <c r="G222" s="73"/>
      <c r="H222" s="73"/>
      <c r="I222" s="73"/>
      <c r="J222" s="73"/>
      <c r="K222" s="73" t="s">
        <v>234</v>
      </c>
      <c r="L222" s="73"/>
      <c r="M222" s="73"/>
      <c r="N222" s="73"/>
      <c r="O222" s="73" t="s">
        <v>235</v>
      </c>
      <c r="P222" s="73"/>
      <c r="Q222" s="73"/>
      <c r="R222" s="73"/>
      <c r="S222" s="44"/>
      <c r="T222" s="73" t="s">
        <v>78</v>
      </c>
      <c r="U222" s="73"/>
      <c r="V222" s="73"/>
      <c r="W222" s="73"/>
      <c r="X222" s="73"/>
      <c r="Y222" s="73"/>
      <c r="Z222" s="73"/>
      <c r="AA222" s="73"/>
      <c r="AB222" s="73"/>
      <c r="AC222" s="73" t="s">
        <v>234</v>
      </c>
      <c r="AD222" s="73"/>
      <c r="AE222" s="73"/>
      <c r="AF222" s="73"/>
      <c r="AG222" s="73" t="s">
        <v>235</v>
      </c>
      <c r="AH222" s="73"/>
      <c r="AI222" s="73"/>
      <c r="AJ222" s="73"/>
      <c r="AK222" s="44"/>
      <c r="AL222" s="73" t="s">
        <v>78</v>
      </c>
      <c r="AM222" s="73"/>
      <c r="AN222" s="73"/>
      <c r="AO222" s="73"/>
      <c r="AP222" s="73"/>
      <c r="AQ222" s="73"/>
      <c r="AR222" s="73"/>
      <c r="AS222" s="73"/>
      <c r="AT222" s="73"/>
      <c r="AU222" s="73" t="s">
        <v>234</v>
      </c>
      <c r="AV222" s="73"/>
      <c r="AW222" s="73"/>
      <c r="AX222" s="73"/>
      <c r="AY222" s="73" t="s">
        <v>235</v>
      </c>
      <c r="AZ222" s="73"/>
      <c r="BA222" s="73"/>
      <c r="BB222" s="73"/>
      <c r="BC222" s="44"/>
      <c r="BD222" s="73" t="s">
        <v>78</v>
      </c>
      <c r="BE222" s="73"/>
      <c r="BF222" s="73"/>
      <c r="BG222" s="73"/>
      <c r="BH222" s="73"/>
      <c r="BI222" s="73"/>
      <c r="BJ222" s="73"/>
      <c r="BK222" s="73"/>
      <c r="BL222" s="73"/>
      <c r="BM222" s="73" t="s">
        <v>234</v>
      </c>
      <c r="BN222" s="73"/>
      <c r="BO222" s="73"/>
      <c r="BP222" s="73"/>
      <c r="BQ222" s="73" t="s">
        <v>235</v>
      </c>
      <c r="BR222" s="73"/>
      <c r="BS222" s="73"/>
      <c r="BT222" s="73"/>
      <c r="BU222" s="44"/>
      <c r="BV222" s="73" t="s">
        <v>78</v>
      </c>
      <c r="BW222" s="73"/>
      <c r="BX222" s="73"/>
      <c r="BY222" s="73"/>
      <c r="BZ222" s="73"/>
      <c r="CA222" s="73"/>
      <c r="CB222" s="73"/>
      <c r="CC222" s="73"/>
      <c r="CD222" s="73"/>
      <c r="CE222" s="73" t="s">
        <v>234</v>
      </c>
      <c r="CF222" s="73"/>
      <c r="CG222" s="73"/>
      <c r="CH222" s="73"/>
      <c r="CI222" s="73" t="s">
        <v>235</v>
      </c>
      <c r="CJ222" s="73"/>
      <c r="CK222" s="73"/>
      <c r="CL222" s="73"/>
    </row>
    <row r="223" spans="1:90" ht="20.100000000000001" customHeight="1" x14ac:dyDescent="0.25">
      <c r="B223" s="138" t="s">
        <v>232</v>
      </c>
      <c r="C223" s="138"/>
      <c r="D223" s="138"/>
      <c r="E223" s="138"/>
      <c r="F223" s="138"/>
      <c r="G223" s="138"/>
      <c r="H223" s="138"/>
      <c r="I223" s="138"/>
      <c r="J223" s="138"/>
      <c r="K223" s="161">
        <f>D148</f>
        <v>39837.025999999998</v>
      </c>
      <c r="L223" s="161"/>
      <c r="M223" s="161"/>
      <c r="N223" s="161"/>
      <c r="O223" s="121"/>
      <c r="P223" s="121"/>
      <c r="Q223" s="121"/>
      <c r="R223" s="121"/>
      <c r="S223" s="44"/>
      <c r="T223" s="138" t="s">
        <v>232</v>
      </c>
      <c r="U223" s="138"/>
      <c r="V223" s="138"/>
      <c r="W223" s="138"/>
      <c r="X223" s="138"/>
      <c r="Y223" s="138"/>
      <c r="Z223" s="138"/>
      <c r="AA223" s="138"/>
      <c r="AB223" s="138"/>
      <c r="AC223" s="161">
        <f>V148</f>
        <v>42279.862499999996</v>
      </c>
      <c r="AD223" s="161"/>
      <c r="AE223" s="161"/>
      <c r="AF223" s="161"/>
      <c r="AG223" s="121"/>
      <c r="AH223" s="121"/>
      <c r="AI223" s="121"/>
      <c r="AJ223" s="121"/>
      <c r="AK223" s="44"/>
      <c r="AL223" s="138" t="s">
        <v>232</v>
      </c>
      <c r="AM223" s="138"/>
      <c r="AN223" s="138"/>
      <c r="AO223" s="138"/>
      <c r="AP223" s="138"/>
      <c r="AQ223" s="138"/>
      <c r="AR223" s="138"/>
      <c r="AS223" s="138"/>
      <c r="AT223" s="138"/>
      <c r="AU223" s="161">
        <f>AN148</f>
        <v>43407.325499999999</v>
      </c>
      <c r="AV223" s="161"/>
      <c r="AW223" s="161"/>
      <c r="AX223" s="161"/>
      <c r="AY223" s="121"/>
      <c r="AZ223" s="121"/>
      <c r="BA223" s="121"/>
      <c r="BB223" s="121"/>
      <c r="BC223" s="44"/>
      <c r="BD223" s="138" t="s">
        <v>232</v>
      </c>
      <c r="BE223" s="138"/>
      <c r="BF223" s="138"/>
      <c r="BG223" s="138"/>
      <c r="BH223" s="138"/>
      <c r="BI223" s="138"/>
      <c r="BJ223" s="138"/>
      <c r="BK223" s="138"/>
      <c r="BL223" s="138"/>
      <c r="BM223" s="161">
        <f>BF148</f>
        <v>46413.893499999998</v>
      </c>
      <c r="BN223" s="161"/>
      <c r="BO223" s="161"/>
      <c r="BP223" s="161"/>
      <c r="BQ223" s="121"/>
      <c r="BR223" s="121"/>
      <c r="BS223" s="121"/>
      <c r="BT223" s="121"/>
      <c r="BU223" s="44"/>
      <c r="BV223" s="138" t="s">
        <v>232</v>
      </c>
      <c r="BW223" s="138"/>
      <c r="BX223" s="138"/>
      <c r="BY223" s="138"/>
      <c r="BZ223" s="138"/>
      <c r="CA223" s="138"/>
      <c r="CB223" s="138"/>
      <c r="CC223" s="138"/>
      <c r="CD223" s="138"/>
      <c r="CE223" s="161">
        <f>BX148</f>
        <v>47165.535499999991</v>
      </c>
      <c r="CF223" s="161"/>
      <c r="CG223" s="161"/>
      <c r="CH223" s="161"/>
      <c r="CI223" s="121"/>
      <c r="CJ223" s="121"/>
      <c r="CK223" s="121"/>
      <c r="CL223" s="121"/>
    </row>
    <row r="224" spans="1:90" ht="20.100000000000001" customHeight="1" x14ac:dyDescent="0.25">
      <c r="B224" s="137" t="s">
        <v>233</v>
      </c>
      <c r="C224" s="137"/>
      <c r="D224" s="137"/>
      <c r="E224" s="137"/>
      <c r="F224" s="137"/>
      <c r="G224" s="137"/>
      <c r="H224" s="137"/>
      <c r="I224" s="137"/>
      <c r="J224" s="137"/>
      <c r="K224" s="162">
        <f>D160</f>
        <v>17713.580531477757</v>
      </c>
      <c r="L224" s="162"/>
      <c r="M224" s="162"/>
      <c r="N224" s="162"/>
      <c r="O224" s="49"/>
      <c r="P224" s="49"/>
      <c r="Q224" s="49"/>
      <c r="R224" s="49"/>
      <c r="S224" s="44"/>
      <c r="T224" s="137" t="s">
        <v>233</v>
      </c>
      <c r="U224" s="137"/>
      <c r="V224" s="137"/>
      <c r="W224" s="137"/>
      <c r="X224" s="137"/>
      <c r="Y224" s="137"/>
      <c r="Z224" s="137"/>
      <c r="AA224" s="137"/>
      <c r="AB224" s="137"/>
      <c r="AC224" s="162">
        <f>V160</f>
        <v>22375.049092392954</v>
      </c>
      <c r="AD224" s="162"/>
      <c r="AE224" s="162"/>
      <c r="AF224" s="162"/>
      <c r="AG224" s="49"/>
      <c r="AH224" s="49"/>
      <c r="AI224" s="49"/>
      <c r="AJ224" s="49"/>
      <c r="AK224" s="44"/>
      <c r="AL224" s="137" t="s">
        <v>233</v>
      </c>
      <c r="AM224" s="137"/>
      <c r="AN224" s="137"/>
      <c r="AO224" s="137"/>
      <c r="AP224" s="137"/>
      <c r="AQ224" s="137"/>
      <c r="AR224" s="137"/>
      <c r="AS224" s="137"/>
      <c r="AT224" s="137"/>
      <c r="AU224" s="162">
        <f>AN160</f>
        <v>27036.517653308154</v>
      </c>
      <c r="AV224" s="162"/>
      <c r="AW224" s="162"/>
      <c r="AX224" s="162"/>
      <c r="AY224" s="49"/>
      <c r="AZ224" s="49"/>
      <c r="BA224" s="49"/>
      <c r="BB224" s="49"/>
      <c r="BC224" s="44"/>
      <c r="BD224" s="137" t="s">
        <v>233</v>
      </c>
      <c r="BE224" s="137"/>
      <c r="BF224" s="137"/>
      <c r="BG224" s="137"/>
      <c r="BH224" s="137"/>
      <c r="BI224" s="137"/>
      <c r="BJ224" s="137"/>
      <c r="BK224" s="137"/>
      <c r="BL224" s="137"/>
      <c r="BM224" s="162">
        <f>BF160</f>
        <v>31697.986214223354</v>
      </c>
      <c r="BN224" s="162"/>
      <c r="BO224" s="162"/>
      <c r="BP224" s="162"/>
      <c r="BQ224" s="49"/>
      <c r="BR224" s="49"/>
      <c r="BS224" s="49"/>
      <c r="BT224" s="49"/>
      <c r="BU224" s="44"/>
      <c r="BV224" s="137" t="s">
        <v>233</v>
      </c>
      <c r="BW224" s="137"/>
      <c r="BX224" s="137"/>
      <c r="BY224" s="137"/>
      <c r="BZ224" s="137"/>
      <c r="CA224" s="137"/>
      <c r="CB224" s="137"/>
      <c r="CC224" s="137"/>
      <c r="CD224" s="137"/>
      <c r="CE224" s="162">
        <f>BX160</f>
        <v>36359.454775138554</v>
      </c>
      <c r="CF224" s="162"/>
      <c r="CG224" s="162"/>
      <c r="CH224" s="162"/>
      <c r="CI224" s="49"/>
      <c r="CJ224" s="49"/>
      <c r="CK224" s="49"/>
      <c r="CL224" s="49"/>
    </row>
    <row r="225" spans="1:90" ht="20.100000000000001" customHeight="1" x14ac:dyDescent="0.25">
      <c r="B225" s="114" t="s">
        <v>270</v>
      </c>
      <c r="C225" s="114"/>
      <c r="D225" s="114"/>
      <c r="E225" s="114"/>
      <c r="F225" s="114"/>
      <c r="G225" s="114"/>
      <c r="H225" s="114"/>
      <c r="I225" s="114"/>
      <c r="J225" s="114"/>
      <c r="K225" s="162"/>
      <c r="L225" s="162"/>
      <c r="M225" s="162"/>
      <c r="N225" s="162"/>
      <c r="O225" s="162">
        <f>F167</f>
        <v>3966.1747572815534</v>
      </c>
      <c r="P225" s="162"/>
      <c r="Q225" s="162"/>
      <c r="R225" s="162"/>
      <c r="S225" s="44"/>
      <c r="T225" s="114" t="s">
        <v>270</v>
      </c>
      <c r="U225" s="114"/>
      <c r="V225" s="114"/>
      <c r="W225" s="114"/>
      <c r="X225" s="114"/>
      <c r="Y225" s="114"/>
      <c r="Z225" s="114"/>
      <c r="AA225" s="114"/>
      <c r="AB225" s="114"/>
      <c r="AC225" s="162"/>
      <c r="AD225" s="162"/>
      <c r="AE225" s="162"/>
      <c r="AF225" s="162"/>
      <c r="AG225" s="162">
        <f>X167</f>
        <v>4317.260869565217</v>
      </c>
      <c r="AH225" s="162"/>
      <c r="AI225" s="162"/>
      <c r="AJ225" s="162"/>
      <c r="AK225" s="44"/>
      <c r="AL225" s="114" t="s">
        <v>270</v>
      </c>
      <c r="AM225" s="114"/>
      <c r="AN225" s="114"/>
      <c r="AO225" s="114"/>
      <c r="AP225" s="114"/>
      <c r="AQ225" s="114"/>
      <c r="AR225" s="114"/>
      <c r="AS225" s="114"/>
      <c r="AT225" s="114"/>
      <c r="AU225" s="162"/>
      <c r="AV225" s="162"/>
      <c r="AW225" s="162"/>
      <c r="AX225" s="162"/>
      <c r="AY225" s="162">
        <f>AP167</f>
        <v>4529.9255999999996</v>
      </c>
      <c r="AZ225" s="162"/>
      <c r="BA225" s="162"/>
      <c r="BB225" s="162"/>
      <c r="BC225" s="44"/>
      <c r="BD225" s="114" t="s">
        <v>270</v>
      </c>
      <c r="BE225" s="114"/>
      <c r="BF225" s="114"/>
      <c r="BG225" s="114"/>
      <c r="BH225" s="114"/>
      <c r="BI225" s="114"/>
      <c r="BJ225" s="114"/>
      <c r="BK225" s="114"/>
      <c r="BL225" s="114"/>
      <c r="BM225" s="162"/>
      <c r="BN225" s="162"/>
      <c r="BO225" s="162"/>
      <c r="BP225" s="162"/>
      <c r="BQ225" s="162">
        <f>BH167</f>
        <v>3682.0720000000001</v>
      </c>
      <c r="BR225" s="162"/>
      <c r="BS225" s="162"/>
      <c r="BT225" s="162"/>
      <c r="BU225" s="44"/>
      <c r="BV225" s="114" t="s">
        <v>270</v>
      </c>
      <c r="BW225" s="114"/>
      <c r="BX225" s="114"/>
      <c r="BY225" s="114"/>
      <c r="BZ225" s="114"/>
      <c r="CA225" s="114"/>
      <c r="CB225" s="114"/>
      <c r="CC225" s="114"/>
      <c r="CD225" s="114"/>
      <c r="CE225" s="162"/>
      <c r="CF225" s="162"/>
      <c r="CG225" s="162"/>
      <c r="CH225" s="162"/>
      <c r="CI225" s="162">
        <f>BZ167</f>
        <v>3871.0371999999998</v>
      </c>
      <c r="CJ225" s="162"/>
      <c r="CK225" s="162"/>
      <c r="CL225" s="162"/>
    </row>
    <row r="226" spans="1:90" ht="20.100000000000001" customHeight="1" x14ac:dyDescent="0.25">
      <c r="B226" s="114" t="s">
        <v>275</v>
      </c>
      <c r="C226" s="114"/>
      <c r="D226" s="114"/>
      <c r="E226" s="114"/>
      <c r="F226" s="114"/>
      <c r="G226" s="114"/>
      <c r="H226" s="114"/>
      <c r="I226" s="114"/>
      <c r="J226" s="114"/>
      <c r="K226" s="162"/>
      <c r="L226" s="162"/>
      <c r="M226" s="162"/>
      <c r="N226" s="162"/>
      <c r="O226" s="162">
        <f>D181</f>
        <v>161.49389708737863</v>
      </c>
      <c r="P226" s="162"/>
      <c r="Q226" s="162"/>
      <c r="R226" s="162"/>
      <c r="S226" s="44"/>
      <c r="T226" s="114" t="s">
        <v>275</v>
      </c>
      <c r="U226" s="114"/>
      <c r="V226" s="114"/>
      <c r="W226" s="114"/>
      <c r="X226" s="114"/>
      <c r="Y226" s="114"/>
      <c r="Z226" s="114"/>
      <c r="AA226" s="114"/>
      <c r="AB226" s="114"/>
      <c r="AC226" s="162"/>
      <c r="AD226" s="162"/>
      <c r="AE226" s="162"/>
      <c r="AF226" s="162"/>
      <c r="AG226" s="162">
        <f>V181</f>
        <v>214.00442608695653</v>
      </c>
      <c r="AH226" s="162"/>
      <c r="AI226" s="162"/>
      <c r="AJ226" s="162"/>
      <c r="AK226" s="44"/>
      <c r="AL226" s="114" t="s">
        <v>275</v>
      </c>
      <c r="AM226" s="114"/>
      <c r="AN226" s="114"/>
      <c r="AO226" s="114"/>
      <c r="AP226" s="114"/>
      <c r="AQ226" s="114"/>
      <c r="AR226" s="114"/>
      <c r="AS226" s="114"/>
      <c r="AT226" s="114"/>
      <c r="AU226" s="162"/>
      <c r="AV226" s="162"/>
      <c r="AW226" s="162"/>
      <c r="AX226" s="162"/>
      <c r="AY226" s="162">
        <f>AN181</f>
        <v>264.64362804000001</v>
      </c>
      <c r="AZ226" s="162"/>
      <c r="BA226" s="162"/>
      <c r="BB226" s="162"/>
      <c r="BC226" s="44"/>
      <c r="BD226" s="114" t="s">
        <v>275</v>
      </c>
      <c r="BE226" s="114"/>
      <c r="BF226" s="114"/>
      <c r="BG226" s="114"/>
      <c r="BH226" s="114"/>
      <c r="BI226" s="114"/>
      <c r="BJ226" s="114"/>
      <c r="BK226" s="114"/>
      <c r="BL226" s="114"/>
      <c r="BM226" s="162"/>
      <c r="BN226" s="162"/>
      <c r="BO226" s="162"/>
      <c r="BP226" s="162"/>
      <c r="BQ226" s="162">
        <f>BF181</f>
        <v>247.7035928</v>
      </c>
      <c r="BR226" s="162"/>
      <c r="BS226" s="162"/>
      <c r="BT226" s="162"/>
      <c r="BU226" s="44"/>
      <c r="BV226" s="114" t="s">
        <v>275</v>
      </c>
      <c r="BW226" s="114"/>
      <c r="BX226" s="114"/>
      <c r="BY226" s="114"/>
      <c r="BZ226" s="114"/>
      <c r="CA226" s="114"/>
      <c r="CB226" s="114"/>
      <c r="CC226" s="114"/>
      <c r="CD226" s="114"/>
      <c r="CE226" s="162"/>
      <c r="CF226" s="162"/>
      <c r="CG226" s="162"/>
      <c r="CH226" s="162"/>
      <c r="CI226" s="162">
        <f>BX181</f>
        <v>294.68106657999999</v>
      </c>
      <c r="CJ226" s="162"/>
      <c r="CK226" s="162"/>
      <c r="CL226" s="162"/>
    </row>
    <row r="227" spans="1:90" ht="20.100000000000001" customHeight="1" x14ac:dyDescent="0.25">
      <c r="B227" s="114" t="s">
        <v>276</v>
      </c>
      <c r="C227" s="114"/>
      <c r="D227" s="114"/>
      <c r="E227" s="114"/>
      <c r="F227" s="114"/>
      <c r="G227" s="114"/>
      <c r="H227" s="114"/>
      <c r="I227" s="114"/>
      <c r="J227" s="114"/>
      <c r="K227" s="162"/>
      <c r="L227" s="162"/>
      <c r="M227" s="162"/>
      <c r="N227" s="162"/>
      <c r="O227" s="162">
        <f>D193</f>
        <v>28.085895145631067</v>
      </c>
      <c r="P227" s="162"/>
      <c r="Q227" s="162"/>
      <c r="R227" s="162"/>
      <c r="S227" s="44"/>
      <c r="T227" s="114" t="s">
        <v>276</v>
      </c>
      <c r="U227" s="114"/>
      <c r="V227" s="114"/>
      <c r="W227" s="114"/>
      <c r="X227" s="114"/>
      <c r="Y227" s="114"/>
      <c r="Z227" s="114"/>
      <c r="AA227" s="114"/>
      <c r="AB227" s="114"/>
      <c r="AC227" s="162"/>
      <c r="AD227" s="162"/>
      <c r="AE227" s="162"/>
      <c r="AF227" s="162"/>
      <c r="AG227" s="162">
        <f>V193</f>
        <v>30.572060869565217</v>
      </c>
      <c r="AH227" s="162"/>
      <c r="AI227" s="162"/>
      <c r="AJ227" s="162"/>
      <c r="AK227" s="44"/>
      <c r="AL227" s="114" t="s">
        <v>276</v>
      </c>
      <c r="AM227" s="114"/>
      <c r="AN227" s="114"/>
      <c r="AO227" s="114"/>
      <c r="AP227" s="114"/>
      <c r="AQ227" s="114"/>
      <c r="AR227" s="114"/>
      <c r="AS227" s="114"/>
      <c r="AT227" s="114"/>
      <c r="AU227" s="162"/>
      <c r="AV227" s="162"/>
      <c r="AW227" s="162"/>
      <c r="AX227" s="162"/>
      <c r="AY227" s="162">
        <f>AN193</f>
        <v>32.078015520000001</v>
      </c>
      <c r="AZ227" s="162"/>
      <c r="BA227" s="162"/>
      <c r="BB227" s="162"/>
      <c r="BC227" s="44"/>
      <c r="BD227" s="114" t="s">
        <v>276</v>
      </c>
      <c r="BE227" s="114"/>
      <c r="BF227" s="114"/>
      <c r="BG227" s="114"/>
      <c r="BH227" s="114"/>
      <c r="BI227" s="114"/>
      <c r="BJ227" s="114"/>
      <c r="BK227" s="114"/>
      <c r="BL227" s="114"/>
      <c r="BM227" s="162"/>
      <c r="BN227" s="162"/>
      <c r="BO227" s="162"/>
      <c r="BP227" s="162"/>
      <c r="BQ227" s="162">
        <f>BF193</f>
        <v>26.074062399999999</v>
      </c>
      <c r="BR227" s="162"/>
      <c r="BS227" s="162"/>
      <c r="BT227" s="162"/>
      <c r="BU227" s="44"/>
      <c r="BV227" s="114" t="s">
        <v>276</v>
      </c>
      <c r="BW227" s="114"/>
      <c r="BX227" s="114"/>
      <c r="BY227" s="114"/>
      <c r="BZ227" s="114"/>
      <c r="CA227" s="114"/>
      <c r="CB227" s="114"/>
      <c r="CC227" s="114"/>
      <c r="CD227" s="114"/>
      <c r="CE227" s="162"/>
      <c r="CF227" s="162"/>
      <c r="CG227" s="162"/>
      <c r="CH227" s="162"/>
      <c r="CI227" s="162">
        <f>BX193</f>
        <v>27.41219224</v>
      </c>
      <c r="CJ227" s="162"/>
      <c r="CK227" s="162"/>
      <c r="CL227" s="162"/>
    </row>
    <row r="228" spans="1:90" ht="20.100000000000001" customHeight="1" x14ac:dyDescent="0.25">
      <c r="B228" s="114" t="s">
        <v>277</v>
      </c>
      <c r="C228" s="114"/>
      <c r="D228" s="114"/>
      <c r="E228" s="114"/>
      <c r="F228" s="114"/>
      <c r="G228" s="114"/>
      <c r="H228" s="114"/>
      <c r="I228" s="114"/>
      <c r="J228" s="114"/>
      <c r="K228" s="162"/>
      <c r="L228" s="162"/>
      <c r="M228" s="162"/>
      <c r="N228" s="162"/>
      <c r="O228" s="162">
        <f>D204</f>
        <v>80.525009708737855</v>
      </c>
      <c r="P228" s="162"/>
      <c r="Q228" s="162"/>
      <c r="R228" s="162"/>
      <c r="S228" s="44"/>
      <c r="T228" s="114" t="s">
        <v>277</v>
      </c>
      <c r="U228" s="114"/>
      <c r="V228" s="114"/>
      <c r="W228" s="114"/>
      <c r="X228" s="114"/>
      <c r="Y228" s="114"/>
      <c r="Z228" s="114"/>
      <c r="AA228" s="114"/>
      <c r="AB228" s="114"/>
      <c r="AC228" s="162"/>
      <c r="AD228" s="162"/>
      <c r="AE228" s="162"/>
      <c r="AF228" s="162"/>
      <c r="AG228" s="162">
        <f>V204</f>
        <v>94.648818897637781</v>
      </c>
      <c r="AH228" s="162"/>
      <c r="AI228" s="162"/>
      <c r="AJ228" s="162"/>
      <c r="AK228" s="44"/>
      <c r="AL228" s="114" t="s">
        <v>277</v>
      </c>
      <c r="AM228" s="114"/>
      <c r="AN228" s="114"/>
      <c r="AO228" s="114"/>
      <c r="AP228" s="114"/>
      <c r="AQ228" s="114"/>
      <c r="AR228" s="114"/>
      <c r="AS228" s="114"/>
      <c r="AT228" s="114"/>
      <c r="AU228" s="162"/>
      <c r="AV228" s="162"/>
      <c r="AW228" s="162"/>
      <c r="AX228" s="162"/>
      <c r="AY228" s="162">
        <f>AN204</f>
        <v>107.67886227544911</v>
      </c>
      <c r="AZ228" s="162"/>
      <c r="BA228" s="162"/>
      <c r="BB228" s="162"/>
      <c r="BC228" s="44"/>
      <c r="BD228" s="114" t="s">
        <v>277</v>
      </c>
      <c r="BE228" s="114"/>
      <c r="BF228" s="114"/>
      <c r="BG228" s="114"/>
      <c r="BH228" s="114"/>
      <c r="BI228" s="114"/>
      <c r="BJ228" s="114"/>
      <c r="BK228" s="114"/>
      <c r="BL228" s="114"/>
      <c r="BM228" s="162"/>
      <c r="BN228" s="162"/>
      <c r="BO228" s="162"/>
      <c r="BP228" s="162"/>
      <c r="BQ228" s="162">
        <f>BF204</f>
        <v>123.60274353876741</v>
      </c>
      <c r="BR228" s="162"/>
      <c r="BS228" s="162"/>
      <c r="BT228" s="162"/>
      <c r="BU228" s="44"/>
      <c r="BV228" s="114" t="s">
        <v>277</v>
      </c>
      <c r="BW228" s="114"/>
      <c r="BX228" s="114"/>
      <c r="BY228" s="114"/>
      <c r="BZ228" s="114"/>
      <c r="CA228" s="114"/>
      <c r="CB228" s="114"/>
      <c r="CC228" s="114"/>
      <c r="CD228" s="114"/>
      <c r="CE228" s="162"/>
      <c r="CF228" s="162"/>
      <c r="CG228" s="162"/>
      <c r="CH228" s="162"/>
      <c r="CI228" s="162">
        <f>BX204</f>
        <v>137.98570866141731</v>
      </c>
      <c r="CJ228" s="162"/>
      <c r="CK228" s="162"/>
      <c r="CL228" s="162"/>
    </row>
    <row r="229" spans="1:90" ht="20.100000000000001" customHeight="1" x14ac:dyDescent="0.25">
      <c r="B229" s="114" t="s">
        <v>278</v>
      </c>
      <c r="C229" s="114"/>
      <c r="D229" s="114"/>
      <c r="E229" s="114"/>
      <c r="F229" s="114"/>
      <c r="G229" s="114"/>
      <c r="H229" s="114"/>
      <c r="I229" s="114"/>
      <c r="J229" s="114"/>
      <c r="K229" s="162"/>
      <c r="L229" s="162"/>
      <c r="M229" s="162"/>
      <c r="N229" s="162"/>
      <c r="O229" s="162">
        <f>D219</f>
        <v>386.29882876419282</v>
      </c>
      <c r="P229" s="162"/>
      <c r="Q229" s="162"/>
      <c r="R229" s="162"/>
      <c r="S229" s="44"/>
      <c r="T229" s="114" t="s">
        <v>278</v>
      </c>
      <c r="U229" s="114"/>
      <c r="V229" s="114"/>
      <c r="W229" s="114"/>
      <c r="X229" s="114"/>
      <c r="Y229" s="114"/>
      <c r="Z229" s="114"/>
      <c r="AA229" s="114"/>
      <c r="AB229" s="114"/>
      <c r="AC229" s="162"/>
      <c r="AD229" s="162"/>
      <c r="AE229" s="162"/>
      <c r="AF229" s="162"/>
      <c r="AG229" s="162">
        <f>V219</f>
        <v>628.77083425150806</v>
      </c>
      <c r="AH229" s="162"/>
      <c r="AI229" s="162"/>
      <c r="AJ229" s="162"/>
      <c r="AK229" s="44"/>
      <c r="AL229" s="114" t="s">
        <v>278</v>
      </c>
      <c r="AM229" s="114"/>
      <c r="AN229" s="114"/>
      <c r="AO229" s="114"/>
      <c r="AP229" s="114"/>
      <c r="AQ229" s="114"/>
      <c r="AR229" s="114"/>
      <c r="AS229" s="114"/>
      <c r="AT229" s="114"/>
      <c r="AU229" s="162"/>
      <c r="AV229" s="162"/>
      <c r="AW229" s="162"/>
      <c r="AX229" s="162"/>
      <c r="AY229" s="162">
        <f>AN219</f>
        <v>907.3165474185605</v>
      </c>
      <c r="AZ229" s="162"/>
      <c r="BA229" s="162"/>
      <c r="BB229" s="162"/>
      <c r="BC229" s="44"/>
      <c r="BD229" s="114" t="s">
        <v>278</v>
      </c>
      <c r="BE229" s="114"/>
      <c r="BF229" s="114"/>
      <c r="BG229" s="114"/>
      <c r="BH229" s="114"/>
      <c r="BI229" s="114"/>
      <c r="BJ229" s="114"/>
      <c r="BK229" s="114"/>
      <c r="BL229" s="114"/>
      <c r="BM229" s="162"/>
      <c r="BN229" s="162"/>
      <c r="BO229" s="162"/>
      <c r="BP229" s="162"/>
      <c r="BQ229" s="162">
        <f>BF219</f>
        <v>475.08265100953275</v>
      </c>
      <c r="BR229" s="162"/>
      <c r="BS229" s="162"/>
      <c r="BT229" s="162"/>
      <c r="BU229" s="44"/>
      <c r="BV229" s="114" t="s">
        <v>278</v>
      </c>
      <c r="BW229" s="114"/>
      <c r="BX229" s="114"/>
      <c r="BY229" s="114"/>
      <c r="BZ229" s="114"/>
      <c r="CA229" s="114"/>
      <c r="CB229" s="114"/>
      <c r="CC229" s="114"/>
      <c r="CD229" s="114"/>
      <c r="CE229" s="162"/>
      <c r="CF229" s="162"/>
      <c r="CG229" s="162"/>
      <c r="CH229" s="162"/>
      <c r="CI229" s="162">
        <f>BX219</f>
        <v>603.82385643001317</v>
      </c>
      <c r="CJ229" s="162"/>
      <c r="CK229" s="162"/>
      <c r="CL229" s="162"/>
    </row>
    <row r="230" spans="1:90" ht="20.100000000000001" customHeight="1" x14ac:dyDescent="0.25">
      <c r="B230" s="114" t="s">
        <v>148</v>
      </c>
      <c r="C230" s="114"/>
      <c r="D230" s="114"/>
      <c r="E230" s="114"/>
      <c r="F230" s="114"/>
      <c r="G230" s="114"/>
      <c r="H230" s="114"/>
      <c r="I230" s="114"/>
      <c r="J230" s="114"/>
      <c r="K230" s="162"/>
      <c r="L230" s="162"/>
      <c r="M230" s="162"/>
      <c r="N230" s="162"/>
      <c r="O230" s="162">
        <f>K231-(O225+O226+O227+O228+O229)</f>
        <v>52928.028143490257</v>
      </c>
      <c r="P230" s="162"/>
      <c r="Q230" s="162"/>
      <c r="R230" s="162"/>
      <c r="S230" s="44"/>
      <c r="T230" s="114" t="s">
        <v>148</v>
      </c>
      <c r="U230" s="114"/>
      <c r="V230" s="114"/>
      <c r="W230" s="114"/>
      <c r="X230" s="114"/>
      <c r="Y230" s="114"/>
      <c r="Z230" s="114"/>
      <c r="AA230" s="114"/>
      <c r="AB230" s="114"/>
      <c r="AC230" s="162"/>
      <c r="AD230" s="162"/>
      <c r="AE230" s="162"/>
      <c r="AF230" s="162"/>
      <c r="AG230" s="162">
        <f>AC231-(AG225+AG226+AG227+AG228+AG229)</f>
        <v>59369.654582722062</v>
      </c>
      <c r="AH230" s="162"/>
      <c r="AI230" s="162"/>
      <c r="AJ230" s="162"/>
      <c r="AK230" s="44"/>
      <c r="AL230" s="114" t="s">
        <v>148</v>
      </c>
      <c r="AM230" s="114"/>
      <c r="AN230" s="114"/>
      <c r="AO230" s="114"/>
      <c r="AP230" s="114"/>
      <c r="AQ230" s="114"/>
      <c r="AR230" s="114"/>
      <c r="AS230" s="114"/>
      <c r="AT230" s="114"/>
      <c r="AU230" s="162"/>
      <c r="AV230" s="162"/>
      <c r="AW230" s="162"/>
      <c r="AX230" s="162"/>
      <c r="AY230" s="162">
        <f>AU231-(AY225+AY226+AY227+AY228+AY229)</f>
        <v>64602.200500054139</v>
      </c>
      <c r="AZ230" s="162"/>
      <c r="BA230" s="162"/>
      <c r="BB230" s="162"/>
      <c r="BC230" s="44"/>
      <c r="BD230" s="114" t="s">
        <v>148</v>
      </c>
      <c r="BE230" s="114"/>
      <c r="BF230" s="114"/>
      <c r="BG230" s="114"/>
      <c r="BH230" s="114"/>
      <c r="BI230" s="114"/>
      <c r="BJ230" s="114"/>
      <c r="BK230" s="114"/>
      <c r="BL230" s="114"/>
      <c r="BM230" s="162"/>
      <c r="BN230" s="162"/>
      <c r="BO230" s="162"/>
      <c r="BP230" s="162"/>
      <c r="BQ230" s="162">
        <f>BM231-(BQ225+BQ226+BQ227+BQ228+BQ229)</f>
        <v>73557.344664475051</v>
      </c>
      <c r="BR230" s="162"/>
      <c r="BS230" s="162"/>
      <c r="BT230" s="162"/>
      <c r="BU230" s="44"/>
      <c r="BV230" s="114" t="s">
        <v>148</v>
      </c>
      <c r="BW230" s="114"/>
      <c r="BX230" s="114"/>
      <c r="BY230" s="114"/>
      <c r="BZ230" s="114"/>
      <c r="CA230" s="114"/>
      <c r="CB230" s="114"/>
      <c r="CC230" s="114"/>
      <c r="CD230" s="114"/>
      <c r="CE230" s="162"/>
      <c r="CF230" s="162"/>
      <c r="CG230" s="162"/>
      <c r="CH230" s="162"/>
      <c r="CI230" s="162">
        <f>CE231-(CI225+CI226+CI227+CI228+CI229)</f>
        <v>78590.05025122712</v>
      </c>
      <c r="CJ230" s="162"/>
      <c r="CK230" s="162"/>
      <c r="CL230" s="162"/>
    </row>
    <row r="231" spans="1:90" ht="20.100000000000001" customHeight="1" x14ac:dyDescent="0.25">
      <c r="B231" s="73" t="s">
        <v>83</v>
      </c>
      <c r="C231" s="73"/>
      <c r="D231" s="73"/>
      <c r="E231" s="73"/>
      <c r="F231" s="73"/>
      <c r="G231" s="73"/>
      <c r="H231" s="73"/>
      <c r="I231" s="73"/>
      <c r="J231" s="73"/>
      <c r="K231" s="160">
        <f>K224+K223</f>
        <v>57550.606531477752</v>
      </c>
      <c r="L231" s="160"/>
      <c r="M231" s="160"/>
      <c r="N231" s="160"/>
      <c r="O231" s="160">
        <f>SUM(O225:R230)</f>
        <v>57550.606531477752</v>
      </c>
      <c r="P231" s="160"/>
      <c r="Q231" s="160"/>
      <c r="R231" s="160"/>
      <c r="S231" s="44"/>
      <c r="T231" s="73" t="s">
        <v>83</v>
      </c>
      <c r="U231" s="73"/>
      <c r="V231" s="73"/>
      <c r="W231" s="73"/>
      <c r="X231" s="73"/>
      <c r="Y231" s="73"/>
      <c r="Z231" s="73"/>
      <c r="AA231" s="73"/>
      <c r="AB231" s="73"/>
      <c r="AC231" s="160">
        <f>AC224+AC223</f>
        <v>64654.911592392949</v>
      </c>
      <c r="AD231" s="160"/>
      <c r="AE231" s="160"/>
      <c r="AF231" s="160"/>
      <c r="AG231" s="160">
        <f>SUM(AG225:AJ230)</f>
        <v>64654.911592392949</v>
      </c>
      <c r="AH231" s="160"/>
      <c r="AI231" s="160"/>
      <c r="AJ231" s="160"/>
      <c r="AK231" s="44"/>
      <c r="AL231" s="73" t="s">
        <v>83</v>
      </c>
      <c r="AM231" s="73"/>
      <c r="AN231" s="73"/>
      <c r="AO231" s="73"/>
      <c r="AP231" s="73"/>
      <c r="AQ231" s="73"/>
      <c r="AR231" s="73"/>
      <c r="AS231" s="73"/>
      <c r="AT231" s="73"/>
      <c r="AU231" s="160">
        <f>AU224+AU223</f>
        <v>70443.843153308146</v>
      </c>
      <c r="AV231" s="160"/>
      <c r="AW231" s="160"/>
      <c r="AX231" s="160"/>
      <c r="AY231" s="160">
        <f>SUM(AY225:BB230)</f>
        <v>70443.843153308146</v>
      </c>
      <c r="AZ231" s="160"/>
      <c r="BA231" s="160"/>
      <c r="BB231" s="160"/>
      <c r="BC231" s="44"/>
      <c r="BD231" s="73" t="s">
        <v>83</v>
      </c>
      <c r="BE231" s="73"/>
      <c r="BF231" s="73"/>
      <c r="BG231" s="73"/>
      <c r="BH231" s="73"/>
      <c r="BI231" s="73"/>
      <c r="BJ231" s="73"/>
      <c r="BK231" s="73"/>
      <c r="BL231" s="73"/>
      <c r="BM231" s="160">
        <f>BM224+BM223</f>
        <v>78111.879714223352</v>
      </c>
      <c r="BN231" s="160"/>
      <c r="BO231" s="160"/>
      <c r="BP231" s="160"/>
      <c r="BQ231" s="160">
        <f>SUM(BQ225:BT230)</f>
        <v>78111.879714223352</v>
      </c>
      <c r="BR231" s="160"/>
      <c r="BS231" s="160"/>
      <c r="BT231" s="160"/>
      <c r="BU231" s="44"/>
      <c r="BV231" s="73" t="s">
        <v>83</v>
      </c>
      <c r="BW231" s="73"/>
      <c r="BX231" s="73"/>
      <c r="BY231" s="73"/>
      <c r="BZ231" s="73"/>
      <c r="CA231" s="73"/>
      <c r="CB231" s="73"/>
      <c r="CC231" s="73"/>
      <c r="CD231" s="73"/>
      <c r="CE231" s="160">
        <f>CE224+CE223</f>
        <v>83524.990275138553</v>
      </c>
      <c r="CF231" s="160"/>
      <c r="CG231" s="160"/>
      <c r="CH231" s="160"/>
      <c r="CI231" s="160">
        <f>SUM(CI225:CL230)</f>
        <v>83524.990275138553</v>
      </c>
      <c r="CJ231" s="160"/>
      <c r="CK231" s="160"/>
      <c r="CL231" s="160"/>
    </row>
    <row r="232" spans="1:90" ht="20.100000000000001" customHeight="1" x14ac:dyDescent="0.25"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</row>
    <row r="233" spans="1:90" ht="20.100000000000001" customHeight="1" x14ac:dyDescent="0.25"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</row>
    <row r="234" spans="1:90" ht="20.100000000000001" customHeight="1" x14ac:dyDescent="0.25">
      <c r="R234" s="25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25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25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25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25"/>
    </row>
    <row r="235" spans="1:90" ht="20.100000000000001" customHeight="1" x14ac:dyDescent="0.25">
      <c r="R235" s="2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</row>
    <row r="236" spans="1:90" ht="20.100000000000001" customHeight="1" x14ac:dyDescent="0.25">
      <c r="R236" s="2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</row>
    <row r="237" spans="1:90" ht="20.100000000000001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</row>
    <row r="238" spans="1:90" ht="20.100000000000001" customHeight="1" x14ac:dyDescent="0.25"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</row>
    <row r="277" spans="1:14" ht="20.100000000000001" customHeight="1" x14ac:dyDescent="0.25">
      <c r="A277" s="37"/>
    </row>
    <row r="280" spans="1:14" ht="20.100000000000001" customHeight="1" x14ac:dyDescent="0.25">
      <c r="N280" s="3"/>
    </row>
    <row r="294" spans="8:8" ht="20.100000000000001" customHeight="1" x14ac:dyDescent="0.25">
      <c r="H294" s="3"/>
    </row>
    <row r="393" spans="1:17" ht="20.100000000000001" customHeight="1" x14ac:dyDescent="0.25">
      <c r="A393" s="129" t="s">
        <v>95</v>
      </c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</row>
    <row r="394" spans="1:17" ht="20.100000000000001" customHeight="1" x14ac:dyDescent="0.25">
      <c r="A394" s="114" t="s">
        <v>96</v>
      </c>
      <c r="B394" s="114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</row>
    <row r="395" spans="1:17" ht="20.100000000000001" customHeight="1" x14ac:dyDescent="0.25">
      <c r="A395" s="18" t="s">
        <v>0</v>
      </c>
      <c r="B395" s="18" t="s">
        <v>19</v>
      </c>
      <c r="C395" s="114">
        <v>6.7130000000000001</v>
      </c>
      <c r="D395" s="114"/>
      <c r="E395" s="114"/>
      <c r="F395" s="114"/>
      <c r="G395" s="114"/>
      <c r="I395" s="18" t="s">
        <v>99</v>
      </c>
      <c r="J395" s="18" t="s">
        <v>19</v>
      </c>
      <c r="K395" s="114">
        <v>1.147E-6</v>
      </c>
      <c r="L395" s="114"/>
      <c r="M395" s="114"/>
      <c r="N395" s="114"/>
      <c r="O395" s="114"/>
    </row>
    <row r="396" spans="1:17" ht="20.100000000000001" customHeight="1" x14ac:dyDescent="0.25">
      <c r="A396" s="18" t="s">
        <v>97</v>
      </c>
      <c r="B396" s="18" t="s">
        <v>19</v>
      </c>
      <c r="C396" s="114">
        <v>4.6969999999999998E-4</v>
      </c>
      <c r="D396" s="114"/>
      <c r="E396" s="114"/>
      <c r="F396" s="114"/>
      <c r="G396" s="114"/>
      <c r="I396" s="18" t="s">
        <v>98</v>
      </c>
      <c r="J396" s="18" t="s">
        <v>19</v>
      </c>
      <c r="K396" s="133">
        <v>4.7000000000000003E-10</v>
      </c>
      <c r="L396" s="133"/>
      <c r="M396" s="133"/>
      <c r="N396" s="133"/>
      <c r="O396" s="133"/>
    </row>
    <row r="397" spans="1:17" ht="20.100000000000001" customHeight="1" x14ac:dyDescent="0.25">
      <c r="A397" s="134" t="s">
        <v>100</v>
      </c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</row>
    <row r="398" spans="1:17" ht="20.100000000000001" customHeight="1" x14ac:dyDescent="0.25">
      <c r="A398" s="114" t="s">
        <v>105</v>
      </c>
      <c r="B398" s="114"/>
      <c r="C398" s="114"/>
      <c r="D398" s="18" t="s">
        <v>19</v>
      </c>
      <c r="E398" s="69">
        <v>6.7450000000000001</v>
      </c>
      <c r="F398" s="69"/>
      <c r="G398" s="69"/>
      <c r="H398" s="69"/>
      <c r="I398" s="69"/>
      <c r="J398" s="69"/>
    </row>
    <row r="399" spans="1:17" ht="20.100000000000001" customHeight="1" x14ac:dyDescent="0.25">
      <c r="D399" s="46" t="s">
        <v>19</v>
      </c>
      <c r="E399" s="68">
        <f>E398</f>
        <v>6.7450000000000001</v>
      </c>
      <c r="F399" s="68"/>
      <c r="G399" s="68"/>
      <c r="H399" s="68"/>
      <c r="I399" s="68"/>
      <c r="J399" s="68"/>
      <c r="K399" s="46" t="s">
        <v>28</v>
      </c>
      <c r="L399" s="62">
        <v>4.1840000000000002</v>
      </c>
      <c r="M399" s="63"/>
      <c r="N399" s="64"/>
    </row>
    <row r="400" spans="1:17" ht="20.100000000000001" customHeight="1" x14ac:dyDescent="0.25">
      <c r="D400" s="46"/>
      <c r="E400" s="54">
        <f>K155</f>
        <v>28.84</v>
      </c>
      <c r="F400" s="54"/>
      <c r="G400" s="54"/>
      <c r="H400" s="54"/>
      <c r="I400" s="54"/>
      <c r="J400" s="54"/>
      <c r="K400" s="46"/>
      <c r="L400" s="65">
        <v>1</v>
      </c>
      <c r="M400" s="66"/>
      <c r="N400" s="67"/>
    </row>
    <row r="401" spans="1:18" ht="20.100000000000001" customHeight="1" x14ac:dyDescent="0.25">
      <c r="D401" s="18" t="s">
        <v>19</v>
      </c>
      <c r="E401" s="135">
        <f>E399/E400*L399/L400</f>
        <v>0.9785395284327324</v>
      </c>
      <c r="F401" s="135"/>
      <c r="G401" s="135"/>
      <c r="H401" s="135"/>
      <c r="I401" s="135"/>
    </row>
    <row r="403" spans="1:18" ht="20.100000000000001" customHeight="1" x14ac:dyDescent="0.25">
      <c r="B403" s="4"/>
    </row>
    <row r="409" spans="1:18" ht="20.100000000000001" customHeight="1" x14ac:dyDescent="0.25">
      <c r="A409" s="27"/>
      <c r="B409" s="129" t="s">
        <v>95</v>
      </c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</row>
    <row r="410" spans="1:18" ht="20.100000000000001" customHeight="1" x14ac:dyDescent="0.25">
      <c r="A410" s="27"/>
      <c r="B410" s="114" t="s">
        <v>96</v>
      </c>
      <c r="C410" s="11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27"/>
      <c r="O410" s="27"/>
      <c r="P410" s="27"/>
      <c r="Q410" s="27"/>
      <c r="R410" s="27"/>
    </row>
    <row r="411" spans="1:18" ht="20.100000000000001" customHeight="1" x14ac:dyDescent="0.25">
      <c r="A411" s="27"/>
      <c r="B411" s="26" t="s">
        <v>0</v>
      </c>
      <c r="C411" s="26" t="s">
        <v>19</v>
      </c>
      <c r="D411" s="114">
        <v>6.7130000000000001</v>
      </c>
      <c r="E411" s="114"/>
      <c r="F411" s="114"/>
      <c r="G411" s="114"/>
      <c r="H411" s="114"/>
      <c r="I411" s="27"/>
      <c r="J411" s="26" t="s">
        <v>99</v>
      </c>
      <c r="K411" s="26" t="s">
        <v>19</v>
      </c>
      <c r="L411" s="114">
        <v>1.147E-6</v>
      </c>
      <c r="M411" s="114"/>
      <c r="N411" s="114"/>
      <c r="O411" s="114"/>
      <c r="P411" s="114"/>
      <c r="Q411" s="27"/>
      <c r="R411" s="27"/>
    </row>
    <row r="412" spans="1:18" ht="20.100000000000001" customHeight="1" x14ac:dyDescent="0.25">
      <c r="A412" s="27"/>
      <c r="B412" s="26" t="s">
        <v>97</v>
      </c>
      <c r="C412" s="26" t="s">
        <v>19</v>
      </c>
      <c r="D412" s="114">
        <v>4.6969999999999998E-4</v>
      </c>
      <c r="E412" s="114"/>
      <c r="F412" s="114"/>
      <c r="G412" s="114"/>
      <c r="H412" s="114"/>
      <c r="I412" s="27"/>
      <c r="J412" s="26" t="s">
        <v>98</v>
      </c>
      <c r="K412" s="26" t="s">
        <v>19</v>
      </c>
      <c r="L412" s="133">
        <v>4.7000000000000003E-10</v>
      </c>
      <c r="M412" s="133"/>
      <c r="N412" s="133"/>
      <c r="O412" s="133"/>
      <c r="P412" s="133"/>
      <c r="Q412" s="27"/>
      <c r="R412" s="27"/>
    </row>
    <row r="413" spans="1:18" ht="20.100000000000001" customHeight="1" x14ac:dyDescent="0.25">
      <c r="A413" s="27"/>
      <c r="B413" s="134" t="s">
        <v>100</v>
      </c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</row>
    <row r="414" spans="1:18" ht="20.100000000000001" customHeight="1" x14ac:dyDescent="0.25">
      <c r="A414" s="27"/>
      <c r="B414" s="114" t="s">
        <v>105</v>
      </c>
      <c r="C414" s="114"/>
      <c r="D414" s="114"/>
      <c r="E414" s="26" t="s">
        <v>19</v>
      </c>
      <c r="F414" s="69">
        <v>6.7450000000000001</v>
      </c>
      <c r="G414" s="69"/>
      <c r="H414" s="69"/>
      <c r="I414" s="69"/>
      <c r="J414" s="69"/>
      <c r="K414" s="69"/>
      <c r="L414" s="27"/>
      <c r="M414" s="27"/>
      <c r="N414" s="27"/>
      <c r="O414" s="27"/>
      <c r="P414" s="27"/>
      <c r="Q414" s="27"/>
      <c r="R414" s="27"/>
    </row>
    <row r="415" spans="1:18" ht="20.100000000000001" customHeight="1" x14ac:dyDescent="0.25">
      <c r="A415" s="27"/>
      <c r="B415" s="27"/>
      <c r="C415" s="27"/>
      <c r="D415" s="27"/>
      <c r="E415" s="46" t="s">
        <v>19</v>
      </c>
      <c r="F415" s="68">
        <f>F414</f>
        <v>6.7450000000000001</v>
      </c>
      <c r="G415" s="68"/>
      <c r="H415" s="68"/>
      <c r="I415" s="68"/>
      <c r="J415" s="68"/>
      <c r="K415" s="68"/>
      <c r="L415" s="46" t="s">
        <v>28</v>
      </c>
      <c r="M415" s="62">
        <v>4.1840000000000002</v>
      </c>
      <c r="N415" s="63"/>
      <c r="O415" s="64"/>
      <c r="P415" s="27"/>
      <c r="Q415" s="27"/>
      <c r="R415" s="27"/>
    </row>
    <row r="416" spans="1:18" ht="20.100000000000001" customHeight="1" x14ac:dyDescent="0.25">
      <c r="A416" s="27"/>
      <c r="B416" s="27"/>
      <c r="C416" s="27"/>
      <c r="D416" s="27"/>
      <c r="E416" s="46"/>
      <c r="F416" s="54" t="e">
        <f>#REF!</f>
        <v>#REF!</v>
      </c>
      <c r="G416" s="54"/>
      <c r="H416" s="54"/>
      <c r="I416" s="54"/>
      <c r="J416" s="54"/>
      <c r="K416" s="54"/>
      <c r="L416" s="46"/>
      <c r="M416" s="65">
        <v>1</v>
      </c>
      <c r="N416" s="66"/>
      <c r="O416" s="67"/>
      <c r="P416" s="27"/>
      <c r="Q416" s="27"/>
      <c r="R416" s="27"/>
    </row>
    <row r="417" spans="1:18" ht="20.100000000000001" customHeight="1" x14ac:dyDescent="0.25">
      <c r="A417" s="27"/>
      <c r="B417" s="27"/>
      <c r="C417" s="27"/>
      <c r="D417" s="27"/>
      <c r="E417" s="26" t="s">
        <v>19</v>
      </c>
      <c r="F417" s="135" t="e">
        <f>F415/F416*M415/M416</f>
        <v>#REF!</v>
      </c>
      <c r="G417" s="135"/>
      <c r="H417" s="135"/>
      <c r="I417" s="135"/>
      <c r="J417" s="135"/>
      <c r="K417" s="27"/>
      <c r="L417" s="27"/>
      <c r="M417" s="27"/>
      <c r="N417" s="27"/>
      <c r="O417" s="27"/>
      <c r="P417" s="27"/>
      <c r="Q417" s="27"/>
      <c r="R417" s="27"/>
    </row>
    <row r="423" spans="1:18" ht="20.100000000000001" customHeight="1" x14ac:dyDescent="0.25">
      <c r="B423" s="114" t="s">
        <v>122</v>
      </c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</row>
    <row r="424" spans="1:18" ht="20.100000000000001" customHeight="1" x14ac:dyDescent="0.25">
      <c r="B424" s="114" t="s">
        <v>96</v>
      </c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</row>
    <row r="425" spans="1:18" ht="20.100000000000001" customHeight="1" x14ac:dyDescent="0.25">
      <c r="B425" s="18" t="s">
        <v>0</v>
      </c>
      <c r="C425" s="18" t="s">
        <v>19</v>
      </c>
      <c r="D425" s="114">
        <v>32.243000000000002</v>
      </c>
      <c r="E425" s="114"/>
      <c r="F425" s="114"/>
      <c r="G425" s="114"/>
      <c r="H425" s="114"/>
      <c r="J425" s="18" t="s">
        <v>99</v>
      </c>
      <c r="K425" s="18" t="s">
        <v>19</v>
      </c>
      <c r="L425" s="114">
        <v>1.0555E-5</v>
      </c>
      <c r="M425" s="114"/>
      <c r="N425" s="114"/>
      <c r="O425" s="114"/>
      <c r="P425" s="114"/>
    </row>
    <row r="426" spans="1:18" ht="20.100000000000001" customHeight="1" x14ac:dyDescent="0.25">
      <c r="B426" s="18" t="s">
        <v>97</v>
      </c>
      <c r="C426" s="18" t="s">
        <v>19</v>
      </c>
      <c r="D426" s="114">
        <v>1.9238E-3</v>
      </c>
      <c r="E426" s="114"/>
      <c r="F426" s="114"/>
      <c r="G426" s="114"/>
      <c r="H426" s="114"/>
      <c r="J426" s="18" t="s">
        <v>98</v>
      </c>
      <c r="K426" s="18" t="s">
        <v>19</v>
      </c>
      <c r="L426" s="133">
        <v>3.6E-9</v>
      </c>
      <c r="M426" s="133"/>
      <c r="N426" s="133"/>
      <c r="O426" s="133"/>
      <c r="P426" s="133"/>
    </row>
    <row r="427" spans="1:18" ht="20.100000000000001" customHeight="1" x14ac:dyDescent="0.25">
      <c r="B427" s="134" t="s">
        <v>123</v>
      </c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</row>
    <row r="428" spans="1:18" ht="20.100000000000001" customHeight="1" x14ac:dyDescent="0.25">
      <c r="B428" s="114" t="s">
        <v>105</v>
      </c>
      <c r="C428" s="114"/>
      <c r="D428" s="114"/>
      <c r="E428" s="18" t="s">
        <v>19</v>
      </c>
      <c r="F428" s="52">
        <v>32.36</v>
      </c>
      <c r="G428" s="52"/>
      <c r="H428" s="52"/>
      <c r="I428" s="52"/>
      <c r="J428" s="52"/>
      <c r="K428" s="52"/>
    </row>
    <row r="429" spans="1:18" ht="20.100000000000001" customHeight="1" x14ac:dyDescent="0.25">
      <c r="E429" s="46" t="s">
        <v>19</v>
      </c>
      <c r="F429" s="53">
        <f>F428</f>
        <v>32.36</v>
      </c>
      <c r="G429" s="53"/>
      <c r="H429" s="53"/>
      <c r="I429" s="53"/>
      <c r="J429" s="53"/>
      <c r="K429" s="53"/>
    </row>
    <row r="430" spans="1:18" ht="20.100000000000001" customHeight="1" x14ac:dyDescent="0.25">
      <c r="E430" s="46"/>
      <c r="F430" s="54">
        <f>K176</f>
        <v>18</v>
      </c>
      <c r="G430" s="54"/>
      <c r="H430" s="54"/>
      <c r="I430" s="54"/>
      <c r="J430" s="54"/>
      <c r="K430" s="54"/>
    </row>
    <row r="431" spans="1:18" ht="20.100000000000001" customHeight="1" x14ac:dyDescent="0.25">
      <c r="E431" s="18" t="s">
        <v>19</v>
      </c>
      <c r="F431" s="135">
        <f>F429/F430</f>
        <v>1.7977777777777777</v>
      </c>
      <c r="G431" s="135"/>
      <c r="H431" s="135"/>
      <c r="I431" s="135"/>
      <c r="J431" s="135"/>
    </row>
    <row r="443" spans="2:18" ht="20.100000000000001" customHeight="1" x14ac:dyDescent="0.25">
      <c r="B443" s="114" t="s">
        <v>122</v>
      </c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</row>
    <row r="444" spans="2:18" ht="20.100000000000001" customHeight="1" x14ac:dyDescent="0.25">
      <c r="B444" s="114" t="s">
        <v>96</v>
      </c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</row>
    <row r="445" spans="2:18" ht="20.100000000000001" customHeight="1" x14ac:dyDescent="0.25">
      <c r="B445" s="18" t="s">
        <v>0</v>
      </c>
      <c r="C445" s="18" t="s">
        <v>19</v>
      </c>
      <c r="D445" s="114">
        <v>32.243000000000002</v>
      </c>
      <c r="E445" s="114"/>
      <c r="F445" s="114"/>
      <c r="G445" s="114"/>
      <c r="H445" s="114"/>
      <c r="J445" s="18" t="s">
        <v>99</v>
      </c>
      <c r="K445" s="18" t="s">
        <v>19</v>
      </c>
      <c r="L445" s="114">
        <v>1.0555E-5</v>
      </c>
      <c r="M445" s="114"/>
      <c r="N445" s="114"/>
      <c r="O445" s="114"/>
      <c r="P445" s="114"/>
    </row>
    <row r="446" spans="2:18" ht="20.100000000000001" customHeight="1" x14ac:dyDescent="0.25">
      <c r="B446" s="18" t="s">
        <v>97</v>
      </c>
      <c r="C446" s="18" t="s">
        <v>19</v>
      </c>
      <c r="D446" s="114">
        <v>1.9238E-3</v>
      </c>
      <c r="E446" s="114"/>
      <c r="F446" s="114"/>
      <c r="G446" s="114"/>
      <c r="H446" s="114"/>
      <c r="J446" s="18" t="s">
        <v>98</v>
      </c>
      <c r="K446" s="18" t="s">
        <v>19</v>
      </c>
      <c r="L446" s="133">
        <v>3.6E-9</v>
      </c>
      <c r="M446" s="133"/>
      <c r="N446" s="133"/>
      <c r="O446" s="133"/>
      <c r="P446" s="133"/>
    </row>
    <row r="447" spans="2:18" ht="20.100000000000001" customHeight="1" x14ac:dyDescent="0.25">
      <c r="B447" s="134" t="s">
        <v>123</v>
      </c>
      <c r="C447" s="134"/>
      <c r="D447" s="134"/>
      <c r="E447" s="134"/>
      <c r="F447" s="134"/>
      <c r="G447" s="134"/>
      <c r="H447" s="134"/>
      <c r="I447" s="134"/>
      <c r="J447" s="134"/>
      <c r="K447" s="134"/>
    </row>
    <row r="448" spans="2:18" ht="20.100000000000001" customHeight="1" x14ac:dyDescent="0.25">
      <c r="B448" s="114" t="s">
        <v>105</v>
      </c>
      <c r="C448" s="114"/>
      <c r="D448" s="114"/>
      <c r="E448" s="18" t="s">
        <v>19</v>
      </c>
      <c r="F448" s="52">
        <v>32.36</v>
      </c>
      <c r="G448" s="52"/>
      <c r="H448" s="52"/>
      <c r="I448" s="52"/>
      <c r="J448" s="52"/>
      <c r="K448" s="52"/>
    </row>
    <row r="449" spans="1:18" ht="20.100000000000001" customHeight="1" x14ac:dyDescent="0.25">
      <c r="E449" s="46" t="s">
        <v>19</v>
      </c>
      <c r="F449" s="53">
        <f>F448</f>
        <v>32.36</v>
      </c>
      <c r="G449" s="53"/>
      <c r="H449" s="53"/>
      <c r="I449" s="53"/>
      <c r="J449" s="53"/>
      <c r="K449" s="53"/>
    </row>
    <row r="450" spans="1:18" ht="20.100000000000001" customHeight="1" x14ac:dyDescent="0.25">
      <c r="E450" s="46"/>
      <c r="F450" s="54">
        <f>K188</f>
        <v>18</v>
      </c>
      <c r="G450" s="54"/>
      <c r="H450" s="54"/>
      <c r="I450" s="54"/>
      <c r="J450" s="54"/>
      <c r="K450" s="54"/>
    </row>
    <row r="451" spans="1:18" ht="20.100000000000001" customHeight="1" x14ac:dyDescent="0.25">
      <c r="E451" s="18" t="s">
        <v>19</v>
      </c>
      <c r="F451" s="135">
        <f>F449/F450</f>
        <v>1.7977777777777777</v>
      </c>
      <c r="G451" s="135"/>
      <c r="H451" s="135"/>
      <c r="I451" s="135"/>
      <c r="J451" s="135"/>
    </row>
    <row r="454" spans="1:18" ht="20.100000000000001" customHeight="1" x14ac:dyDescent="0.25">
      <c r="A454" s="114" t="s">
        <v>122</v>
      </c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</row>
    <row r="455" spans="1:18" ht="20.100000000000001" customHeight="1" x14ac:dyDescent="0.25">
      <c r="A455" s="114" t="s">
        <v>96</v>
      </c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</row>
    <row r="456" spans="1:18" ht="20.100000000000001" customHeight="1" x14ac:dyDescent="0.25">
      <c r="A456" s="18" t="s">
        <v>0</v>
      </c>
      <c r="B456" s="18" t="s">
        <v>19</v>
      </c>
      <c r="C456" s="114">
        <v>32.243000000000002</v>
      </c>
      <c r="D456" s="114"/>
      <c r="E456" s="114"/>
      <c r="F456" s="114"/>
      <c r="G456" s="114"/>
      <c r="I456" s="18" t="s">
        <v>99</v>
      </c>
      <c r="J456" s="18" t="s">
        <v>19</v>
      </c>
      <c r="K456" s="114">
        <v>1.0555E-5</v>
      </c>
      <c r="L456" s="114"/>
      <c r="M456" s="114"/>
      <c r="N456" s="114"/>
      <c r="O456" s="114"/>
    </row>
    <row r="457" spans="1:18" ht="20.100000000000001" customHeight="1" x14ac:dyDescent="0.25">
      <c r="A457" s="18" t="s">
        <v>97</v>
      </c>
      <c r="B457" s="18" t="s">
        <v>19</v>
      </c>
      <c r="C457" s="114">
        <v>1.9238E-3</v>
      </c>
      <c r="D457" s="114"/>
      <c r="E457" s="114"/>
      <c r="F457" s="114"/>
      <c r="G457" s="114"/>
      <c r="I457" s="18" t="s">
        <v>98</v>
      </c>
      <c r="J457" s="18" t="s">
        <v>19</v>
      </c>
      <c r="K457" s="133">
        <v>3.6E-9</v>
      </c>
      <c r="L457" s="133"/>
      <c r="M457" s="133"/>
      <c r="N457" s="133"/>
      <c r="O457" s="133"/>
    </row>
    <row r="458" spans="1:18" ht="20.100000000000001" customHeight="1" x14ac:dyDescent="0.25">
      <c r="A458" s="134" t="s">
        <v>123</v>
      </c>
      <c r="B458" s="134"/>
      <c r="C458" s="134"/>
      <c r="D458" s="134"/>
      <c r="E458" s="134"/>
      <c r="F458" s="134"/>
      <c r="G458" s="134"/>
      <c r="H458" s="134"/>
      <c r="I458" s="134"/>
      <c r="J458" s="134"/>
    </row>
    <row r="459" spans="1:18" ht="20.100000000000001" customHeight="1" x14ac:dyDescent="0.25">
      <c r="A459" s="114" t="s">
        <v>105</v>
      </c>
      <c r="B459" s="114"/>
      <c r="C459" s="114"/>
      <c r="D459" s="18" t="s">
        <v>19</v>
      </c>
      <c r="E459" s="52">
        <v>32.36</v>
      </c>
      <c r="F459" s="52"/>
      <c r="G459" s="52"/>
      <c r="H459" s="52"/>
      <c r="I459" s="52"/>
      <c r="J459" s="52"/>
    </row>
    <row r="460" spans="1:18" ht="20.100000000000001" customHeight="1" x14ac:dyDescent="0.25">
      <c r="D460" s="46" t="s">
        <v>19</v>
      </c>
      <c r="E460" s="53">
        <f>E459</f>
        <v>32.36</v>
      </c>
      <c r="F460" s="53"/>
      <c r="G460" s="53"/>
      <c r="H460" s="53"/>
      <c r="I460" s="53"/>
      <c r="J460" s="53"/>
    </row>
    <row r="461" spans="1:18" ht="20.100000000000001" customHeight="1" x14ac:dyDescent="0.25">
      <c r="D461" s="46"/>
      <c r="E461" s="60">
        <f>L209</f>
        <v>18</v>
      </c>
      <c r="F461" s="60"/>
      <c r="G461" s="60"/>
      <c r="H461" s="60"/>
      <c r="I461" s="60"/>
      <c r="J461" s="60"/>
    </row>
    <row r="462" spans="1:18" ht="20.100000000000001" customHeight="1" x14ac:dyDescent="0.25">
      <c r="D462" s="18" t="s">
        <v>19</v>
      </c>
      <c r="E462" s="135">
        <f>E460/E461</f>
        <v>1.7977777777777777</v>
      </c>
      <c r="F462" s="135"/>
      <c r="G462" s="135"/>
      <c r="H462" s="135"/>
      <c r="I462" s="135"/>
    </row>
    <row r="464" spans="1:18" ht="20.100000000000001" customHeight="1" x14ac:dyDescent="0.25">
      <c r="A464" s="1">
        <v>7</v>
      </c>
      <c r="B464" s="114" t="s">
        <v>152</v>
      </c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</row>
    <row r="465" spans="2:14" ht="20.100000000000001" customHeight="1" x14ac:dyDescent="0.25">
      <c r="B465" s="114" t="s">
        <v>152</v>
      </c>
      <c r="C465" s="114"/>
      <c r="D465" s="114"/>
      <c r="E465" s="114"/>
      <c r="F465" s="114"/>
      <c r="G465" s="18" t="s">
        <v>19</v>
      </c>
      <c r="H465" s="58" t="s">
        <v>153</v>
      </c>
      <c r="I465" s="58"/>
      <c r="J465" s="58"/>
      <c r="K465" s="58"/>
      <c r="L465" s="58"/>
      <c r="M465" s="58"/>
      <c r="N465" s="58"/>
    </row>
    <row r="466" spans="2:14" ht="20.100000000000001" customHeight="1" x14ac:dyDescent="0.25">
      <c r="G466" s="18"/>
      <c r="H466" s="46" t="s">
        <v>154</v>
      </c>
      <c r="I466" s="46"/>
      <c r="J466" s="46"/>
      <c r="K466" s="46"/>
      <c r="L466" s="46"/>
      <c r="M466" s="46"/>
      <c r="N466" s="46"/>
    </row>
    <row r="467" spans="2:14" ht="20.100000000000001" customHeight="1" x14ac:dyDescent="0.25">
      <c r="G467" s="18" t="s">
        <v>19</v>
      </c>
      <c r="H467" s="136">
        <f>SUM(O225:R229)</f>
        <v>4622.5783879874944</v>
      </c>
      <c r="I467" s="58"/>
      <c r="J467" s="58"/>
      <c r="K467" s="58"/>
      <c r="L467" s="46" t="s">
        <v>28</v>
      </c>
      <c r="M467" s="47">
        <v>100</v>
      </c>
      <c r="N467" s="47"/>
    </row>
    <row r="468" spans="2:14" ht="20.100000000000001" customHeight="1" x14ac:dyDescent="0.25">
      <c r="G468" s="18"/>
      <c r="H468" s="45">
        <f>K231</f>
        <v>57550.606531477752</v>
      </c>
      <c r="I468" s="46"/>
      <c r="J468" s="46"/>
      <c r="K468" s="46"/>
      <c r="L468" s="46"/>
      <c r="M468" s="47"/>
      <c r="N468" s="47"/>
    </row>
    <row r="469" spans="2:14" ht="20.100000000000001" customHeight="1" x14ac:dyDescent="0.25">
      <c r="G469" s="18" t="s">
        <v>19</v>
      </c>
      <c r="H469" s="48">
        <f>H467/H468*M467</f>
        <v>8.0321975155190408</v>
      </c>
      <c r="I469" s="48"/>
      <c r="J469" s="48"/>
      <c r="K469" s="48"/>
    </row>
  </sheetData>
  <mergeCells count="2296">
    <mergeCell ref="BV231:CD231"/>
    <mergeCell ref="CE231:CH231"/>
    <mergeCell ref="CI231:CL231"/>
    <mergeCell ref="BV228:CD228"/>
    <mergeCell ref="CE228:CH228"/>
    <mergeCell ref="CI228:CL228"/>
    <mergeCell ref="BV229:CD229"/>
    <mergeCell ref="CE229:CH229"/>
    <mergeCell ref="CI229:CL229"/>
    <mergeCell ref="BV230:CD230"/>
    <mergeCell ref="CE230:CH230"/>
    <mergeCell ref="CI230:CL230"/>
    <mergeCell ref="BV225:CD225"/>
    <mergeCell ref="CE225:CH225"/>
    <mergeCell ref="CI225:CL225"/>
    <mergeCell ref="BV226:CD226"/>
    <mergeCell ref="CE226:CH226"/>
    <mergeCell ref="CI226:CL226"/>
    <mergeCell ref="BV227:CD227"/>
    <mergeCell ref="CE227:CH227"/>
    <mergeCell ref="CI227:CL227"/>
    <mergeCell ref="BX219:CB219"/>
    <mergeCell ref="BU221:CL221"/>
    <mergeCell ref="BV222:CD222"/>
    <mergeCell ref="CE222:CH222"/>
    <mergeCell ref="CI222:CL222"/>
    <mergeCell ref="BV223:CD223"/>
    <mergeCell ref="CE223:CH223"/>
    <mergeCell ref="CI223:CL223"/>
    <mergeCell ref="BV224:CD224"/>
    <mergeCell ref="CE224:CH224"/>
    <mergeCell ref="CI224:CL224"/>
    <mergeCell ref="CE214:CE215"/>
    <mergeCell ref="CF214:CH214"/>
    <mergeCell ref="CJ214:CL214"/>
    <mergeCell ref="CF215:CH215"/>
    <mergeCell ref="CJ215:CL215"/>
    <mergeCell ref="CF216:CH216"/>
    <mergeCell ref="BX217:CD217"/>
    <mergeCell ref="CE217:CJ217"/>
    <mergeCell ref="BX218:BZ218"/>
    <mergeCell ref="CA218:CB218"/>
    <mergeCell ref="CC218:CG218"/>
    <mergeCell ref="CH218:CJ218"/>
    <mergeCell ref="CK218:CL218"/>
    <mergeCell ref="BV209:CD209"/>
    <mergeCell ref="CF209:CI209"/>
    <mergeCell ref="BV210:CC210"/>
    <mergeCell ref="CE210:CI210"/>
    <mergeCell ref="CE211:CL211"/>
    <mergeCell ref="BV212:CD213"/>
    <mergeCell ref="CE212:CE213"/>
    <mergeCell ref="CF212:CH212"/>
    <mergeCell ref="CF213:CH213"/>
    <mergeCell ref="BX204:CB204"/>
    <mergeCell ref="BV205:CL205"/>
    <mergeCell ref="BV206:CD206"/>
    <mergeCell ref="CF206:CH206"/>
    <mergeCell ref="CJ206:CL206"/>
    <mergeCell ref="BV207:CD207"/>
    <mergeCell ref="CF207:CH207"/>
    <mergeCell ref="CJ207:CL207"/>
    <mergeCell ref="BV208:CD208"/>
    <mergeCell ref="CF208:CI208"/>
    <mergeCell ref="BV200:CD200"/>
    <mergeCell ref="CF200:CJ200"/>
    <mergeCell ref="CE201:CL201"/>
    <mergeCell ref="BX202:CC202"/>
    <mergeCell ref="CD202:CI202"/>
    <mergeCell ref="BX203:BZ203"/>
    <mergeCell ref="CA203:CE203"/>
    <mergeCell ref="CF203:CH203"/>
    <mergeCell ref="CI203:CK203"/>
    <mergeCell ref="BV196:CL196"/>
    <mergeCell ref="BV197:CD197"/>
    <mergeCell ref="CF197:CH197"/>
    <mergeCell ref="CJ197:CL197"/>
    <mergeCell ref="BV198:CD198"/>
    <mergeCell ref="CF198:CH198"/>
    <mergeCell ref="CJ198:CL198"/>
    <mergeCell ref="BV199:CD199"/>
    <mergeCell ref="CF199:CI199"/>
    <mergeCell ref="CE190:CL190"/>
    <mergeCell ref="BX191:CC191"/>
    <mergeCell ref="CD191:CI191"/>
    <mergeCell ref="BX192:BZ192"/>
    <mergeCell ref="CA192:CE192"/>
    <mergeCell ref="CF192:CH192"/>
    <mergeCell ref="CI192:CK192"/>
    <mergeCell ref="BX193:CB193"/>
    <mergeCell ref="BV195:CL195"/>
    <mergeCell ref="BV186:CC186"/>
    <mergeCell ref="CE186:CG186"/>
    <mergeCell ref="CI186:CK186"/>
    <mergeCell ref="BV187:CC187"/>
    <mergeCell ref="CE187:CH187"/>
    <mergeCell ref="BV188:CC188"/>
    <mergeCell ref="CE188:CH188"/>
    <mergeCell ref="BV189:CC189"/>
    <mergeCell ref="CE189:CI189"/>
    <mergeCell ref="BX180:BZ180"/>
    <mergeCell ref="CA180:CE180"/>
    <mergeCell ref="CF180:CH180"/>
    <mergeCell ref="CI180:CK180"/>
    <mergeCell ref="BX181:CB181"/>
    <mergeCell ref="BV183:CL183"/>
    <mergeCell ref="BV184:CL184"/>
    <mergeCell ref="BV185:CC185"/>
    <mergeCell ref="CE185:CG185"/>
    <mergeCell ref="CI185:CK185"/>
    <mergeCell ref="BV175:CC175"/>
    <mergeCell ref="CE175:CH175"/>
    <mergeCell ref="BV176:CC176"/>
    <mergeCell ref="CE176:CH176"/>
    <mergeCell ref="BV177:CC177"/>
    <mergeCell ref="CE177:CI177"/>
    <mergeCell ref="CE178:CL178"/>
    <mergeCell ref="BX179:CB179"/>
    <mergeCell ref="CC179:CH179"/>
    <mergeCell ref="BZ166:CC166"/>
    <mergeCell ref="CE166:CH166"/>
    <mergeCell ref="BZ167:CC167"/>
    <mergeCell ref="BV171:CL171"/>
    <mergeCell ref="BV172:CL172"/>
    <mergeCell ref="BV173:CC173"/>
    <mergeCell ref="CE173:CG173"/>
    <mergeCell ref="CI173:CK173"/>
    <mergeCell ref="BV174:CC174"/>
    <mergeCell ref="CE174:CG174"/>
    <mergeCell ref="CI174:CK174"/>
    <mergeCell ref="BX160:CB160"/>
    <mergeCell ref="BV162:CL162"/>
    <mergeCell ref="BV163:BX163"/>
    <mergeCell ref="BZ163:CB163"/>
    <mergeCell ref="BV164:BX164"/>
    <mergeCell ref="BZ164:CC164"/>
    <mergeCell ref="CD164:CL164"/>
    <mergeCell ref="BV165:BX165"/>
    <mergeCell ref="BZ165:CB165"/>
    <mergeCell ref="CC165:CI165"/>
    <mergeCell ref="BV155:CC155"/>
    <mergeCell ref="CE155:CI155"/>
    <mergeCell ref="BV156:CC156"/>
    <mergeCell ref="CE156:CI156"/>
    <mergeCell ref="CE157:CL157"/>
    <mergeCell ref="BX158:CB158"/>
    <mergeCell ref="CC158:CJ158"/>
    <mergeCell ref="BX159:CA159"/>
    <mergeCell ref="CB159:CF159"/>
    <mergeCell ref="CG159:CI159"/>
    <mergeCell ref="CJ159:CL159"/>
    <mergeCell ref="BV150:CL150"/>
    <mergeCell ref="BV151:CL151"/>
    <mergeCell ref="BV152:CC152"/>
    <mergeCell ref="CE152:CG152"/>
    <mergeCell ref="CI152:CK152"/>
    <mergeCell ref="BV153:CC153"/>
    <mergeCell ref="CE153:CG153"/>
    <mergeCell ref="CI153:CK153"/>
    <mergeCell ref="BV154:CC154"/>
    <mergeCell ref="CE154:CH154"/>
    <mergeCell ref="BV143:CB143"/>
    <mergeCell ref="CD143:CH143"/>
    <mergeCell ref="CD144:CH144"/>
    <mergeCell ref="BV145:CL145"/>
    <mergeCell ref="BX146:CB146"/>
    <mergeCell ref="CD146:CJ146"/>
    <mergeCell ref="BX147:CB147"/>
    <mergeCell ref="CD147:CI147"/>
    <mergeCell ref="BX148:CB148"/>
    <mergeCell ref="BX135:CA135"/>
    <mergeCell ref="CB135:CE135"/>
    <mergeCell ref="CF135:CI135"/>
    <mergeCell ref="BV137:CL137"/>
    <mergeCell ref="BV139:CL139"/>
    <mergeCell ref="BV140:CL140"/>
    <mergeCell ref="BV141:CL141"/>
    <mergeCell ref="BV142:CB142"/>
    <mergeCell ref="CD142:CG142"/>
    <mergeCell ref="BX132:CA132"/>
    <mergeCell ref="CB132:CE132"/>
    <mergeCell ref="CF132:CI132"/>
    <mergeCell ref="BX133:CA133"/>
    <mergeCell ref="CB133:CE133"/>
    <mergeCell ref="CF133:CI133"/>
    <mergeCell ref="BX134:CA134"/>
    <mergeCell ref="CB134:CE134"/>
    <mergeCell ref="CF134:CI134"/>
    <mergeCell ref="CJ126:CL126"/>
    <mergeCell ref="CB127:CE127"/>
    <mergeCell ref="BU129:CL129"/>
    <mergeCell ref="BX130:CA130"/>
    <mergeCell ref="CB130:CE130"/>
    <mergeCell ref="CF130:CI130"/>
    <mergeCell ref="BX131:CA131"/>
    <mergeCell ref="CB131:CE131"/>
    <mergeCell ref="CF131:CI131"/>
    <mergeCell ref="BV122:BZ122"/>
    <mergeCell ref="CB122:CF122"/>
    <mergeCell ref="CH122:CJ122"/>
    <mergeCell ref="CB123:CF123"/>
    <mergeCell ref="BV124:BZ124"/>
    <mergeCell ref="CB124:CF124"/>
    <mergeCell ref="CB125:CF125"/>
    <mergeCell ref="CG125:CI125"/>
    <mergeCell ref="CJ125:CL125"/>
    <mergeCell ref="BV117:BZ117"/>
    <mergeCell ref="CB117:CD117"/>
    <mergeCell ref="CB118:CC118"/>
    <mergeCell ref="CE118:CI118"/>
    <mergeCell ref="CB119:CF119"/>
    <mergeCell ref="BV120:BZ120"/>
    <mergeCell ref="CB120:CD120"/>
    <mergeCell ref="CF120:CJ120"/>
    <mergeCell ref="CB121:CF121"/>
    <mergeCell ref="BV113:BZ113"/>
    <mergeCell ref="CB113:CD113"/>
    <mergeCell ref="BV114:BZ114"/>
    <mergeCell ref="CB114:CD114"/>
    <mergeCell ref="BV115:BZ115"/>
    <mergeCell ref="CB115:CD115"/>
    <mergeCell ref="CF115:CI115"/>
    <mergeCell ref="BV116:BZ116"/>
    <mergeCell ref="CB116:CD116"/>
    <mergeCell ref="CF116:CI116"/>
    <mergeCell ref="CE104:CG104"/>
    <mergeCell ref="BV106:CL106"/>
    <mergeCell ref="BV107:CC107"/>
    <mergeCell ref="CE107:CG107"/>
    <mergeCell ref="CE108:CG108"/>
    <mergeCell ref="CI108:CK108"/>
    <mergeCell ref="CE109:CG109"/>
    <mergeCell ref="BV111:CL111"/>
    <mergeCell ref="BV112:BZ112"/>
    <mergeCell ref="CB112:CD112"/>
    <mergeCell ref="BW98:BX98"/>
    <mergeCell ref="CB98:CD98"/>
    <mergeCell ref="CH98:CJ98"/>
    <mergeCell ref="BV100:CL100"/>
    <mergeCell ref="BV101:CC101"/>
    <mergeCell ref="CE101:CG101"/>
    <mergeCell ref="BV102:CC102"/>
    <mergeCell ref="CE102:CG102"/>
    <mergeCell ref="BV103:CC103"/>
    <mergeCell ref="CE103:CG103"/>
    <mergeCell ref="CI103:CK103"/>
    <mergeCell ref="BW95:BX95"/>
    <mergeCell ref="CB95:CD95"/>
    <mergeCell ref="CH95:CJ95"/>
    <mergeCell ref="BW96:BX96"/>
    <mergeCell ref="CB96:CD96"/>
    <mergeCell ref="CH96:CJ96"/>
    <mergeCell ref="BW97:BX97"/>
    <mergeCell ref="CB97:CD97"/>
    <mergeCell ref="CH97:CJ97"/>
    <mergeCell ref="BW92:BX92"/>
    <mergeCell ref="CB92:CD92"/>
    <mergeCell ref="CH92:CJ92"/>
    <mergeCell ref="BW93:BX93"/>
    <mergeCell ref="CB93:CD93"/>
    <mergeCell ref="CH93:CJ93"/>
    <mergeCell ref="BW94:BX94"/>
    <mergeCell ref="CB94:CD94"/>
    <mergeCell ref="CH94:CJ94"/>
    <mergeCell ref="CH88:CJ88"/>
    <mergeCell ref="BW89:BX89"/>
    <mergeCell ref="CB89:CD89"/>
    <mergeCell ref="CH89:CJ89"/>
    <mergeCell ref="BW90:BX90"/>
    <mergeCell ref="CB90:CD90"/>
    <mergeCell ref="CH90:CJ90"/>
    <mergeCell ref="BW91:BX91"/>
    <mergeCell ref="CB91:CD91"/>
    <mergeCell ref="CH91:CJ91"/>
    <mergeCell ref="BW82:BX82"/>
    <mergeCell ref="BY82:CA82"/>
    <mergeCell ref="CB82:CD82"/>
    <mergeCell ref="CE82:CG82"/>
    <mergeCell ref="CH82:CJ82"/>
    <mergeCell ref="BW83:BX83"/>
    <mergeCell ref="BY83:CA98"/>
    <mergeCell ref="CB83:CD83"/>
    <mergeCell ref="CE83:CG98"/>
    <mergeCell ref="CH83:CJ83"/>
    <mergeCell ref="BW84:BX84"/>
    <mergeCell ref="CB84:CD84"/>
    <mergeCell ref="CH84:CJ84"/>
    <mergeCell ref="BW85:BX85"/>
    <mergeCell ref="CB85:CD85"/>
    <mergeCell ref="CH85:CJ85"/>
    <mergeCell ref="BW86:BX86"/>
    <mergeCell ref="CB86:CD86"/>
    <mergeCell ref="CH86:CJ86"/>
    <mergeCell ref="BW87:BX87"/>
    <mergeCell ref="CB87:CD87"/>
    <mergeCell ref="CH87:CJ87"/>
    <mergeCell ref="BW88:BX88"/>
    <mergeCell ref="CB88:CD88"/>
    <mergeCell ref="BV77:CL77"/>
    <mergeCell ref="BU79:CL79"/>
    <mergeCell ref="BW80:BX81"/>
    <mergeCell ref="BY80:CA80"/>
    <mergeCell ref="CB80:CD80"/>
    <mergeCell ref="CE80:CG80"/>
    <mergeCell ref="CH80:CJ80"/>
    <mergeCell ref="BY81:CA81"/>
    <mergeCell ref="CB81:CD81"/>
    <mergeCell ref="CE81:CG81"/>
    <mergeCell ref="CH81:CJ81"/>
    <mergeCell ref="CG71:CI71"/>
    <mergeCell ref="BV72:CE72"/>
    <mergeCell ref="CF72:CF73"/>
    <mergeCell ref="CG72:CI72"/>
    <mergeCell ref="CJ72:CJ73"/>
    <mergeCell ref="CK72:CL73"/>
    <mergeCell ref="CG73:CI73"/>
    <mergeCell ref="CG74:CI74"/>
    <mergeCell ref="BV76:CL76"/>
    <mergeCell ref="CE65:CG65"/>
    <mergeCell ref="BV66:CE66"/>
    <mergeCell ref="CG66:CI66"/>
    <mergeCell ref="CG67:CI67"/>
    <mergeCell ref="CJ67:CL67"/>
    <mergeCell ref="CG68:CI68"/>
    <mergeCell ref="BV69:CE69"/>
    <mergeCell ref="CG69:CI69"/>
    <mergeCell ref="CG70:CI70"/>
    <mergeCell ref="CJ70:CL70"/>
    <mergeCell ref="BU59:CL59"/>
    <mergeCell ref="BV61:CL61"/>
    <mergeCell ref="BV62:CC62"/>
    <mergeCell ref="CE62:CG62"/>
    <mergeCell ref="BV63:CC63"/>
    <mergeCell ref="CE63:CG63"/>
    <mergeCell ref="BV64:CC64"/>
    <mergeCell ref="CE64:CG64"/>
    <mergeCell ref="CI64:CK64"/>
    <mergeCell ref="CB56:CC56"/>
    <mergeCell ref="CD56:CE56"/>
    <mergeCell ref="CF56:CH56"/>
    <mergeCell ref="CI56:CK56"/>
    <mergeCell ref="CB57:CC57"/>
    <mergeCell ref="CD57:CE57"/>
    <mergeCell ref="CF57:CH57"/>
    <mergeCell ref="CI57:CK57"/>
    <mergeCell ref="CB58:CC58"/>
    <mergeCell ref="CD58:CE58"/>
    <mergeCell ref="CF58:CH58"/>
    <mergeCell ref="CI58:CK58"/>
    <mergeCell ref="CB53:CC53"/>
    <mergeCell ref="CD53:CE53"/>
    <mergeCell ref="CF53:CH53"/>
    <mergeCell ref="CI53:CK53"/>
    <mergeCell ref="CB54:CC54"/>
    <mergeCell ref="CD54:CE54"/>
    <mergeCell ref="CF54:CH54"/>
    <mergeCell ref="CI54:CK54"/>
    <mergeCell ref="CB55:CC55"/>
    <mergeCell ref="CD55:CE55"/>
    <mergeCell ref="CF55:CH55"/>
    <mergeCell ref="CI55:CK55"/>
    <mergeCell ref="CB50:CC50"/>
    <mergeCell ref="CD50:CE50"/>
    <mergeCell ref="CF50:CH50"/>
    <mergeCell ref="CI50:CK50"/>
    <mergeCell ref="CB51:CC51"/>
    <mergeCell ref="CD51:CE51"/>
    <mergeCell ref="CF51:CH51"/>
    <mergeCell ref="CI51:CK51"/>
    <mergeCell ref="CB52:CC52"/>
    <mergeCell ref="CD52:CE52"/>
    <mergeCell ref="CF52:CH52"/>
    <mergeCell ref="CI52:CK52"/>
    <mergeCell ref="CB47:CC47"/>
    <mergeCell ref="CD47:CE47"/>
    <mergeCell ref="CF47:CH47"/>
    <mergeCell ref="CI47:CK47"/>
    <mergeCell ref="CB48:CC48"/>
    <mergeCell ref="CD48:CE48"/>
    <mergeCell ref="CF48:CH48"/>
    <mergeCell ref="CI48:CK48"/>
    <mergeCell ref="CB49:CC49"/>
    <mergeCell ref="CD49:CE49"/>
    <mergeCell ref="CF49:CH49"/>
    <mergeCell ref="CI49:CK49"/>
    <mergeCell ref="CF41:CH41"/>
    <mergeCell ref="CI41:CK41"/>
    <mergeCell ref="BV42:BX58"/>
    <mergeCell ref="BY42:CA58"/>
    <mergeCell ref="CB42:CC42"/>
    <mergeCell ref="CD42:CE42"/>
    <mergeCell ref="CF42:CH42"/>
    <mergeCell ref="CI42:CK42"/>
    <mergeCell ref="CB43:CC43"/>
    <mergeCell ref="CD43:CE43"/>
    <mergeCell ref="CF43:CH43"/>
    <mergeCell ref="CI43:CK43"/>
    <mergeCell ref="CB44:CC44"/>
    <mergeCell ref="CD44:CE44"/>
    <mergeCell ref="CF44:CH44"/>
    <mergeCell ref="CI44:CK44"/>
    <mergeCell ref="CB45:CC45"/>
    <mergeCell ref="CD45:CE45"/>
    <mergeCell ref="CF45:CH45"/>
    <mergeCell ref="CI45:CK45"/>
    <mergeCell ref="CB46:CC46"/>
    <mergeCell ref="CD46:CE46"/>
    <mergeCell ref="CF46:CH46"/>
    <mergeCell ref="CI46:CK46"/>
    <mergeCell ref="BD231:BL231"/>
    <mergeCell ref="BM231:BP231"/>
    <mergeCell ref="BQ231:BT231"/>
    <mergeCell ref="BV35:CL35"/>
    <mergeCell ref="BU37:CL37"/>
    <mergeCell ref="BV38:BX38"/>
    <mergeCell ref="BY38:CA38"/>
    <mergeCell ref="CB38:CC40"/>
    <mergeCell ref="CD38:CE38"/>
    <mergeCell ref="CF38:CH38"/>
    <mergeCell ref="CI38:CK38"/>
    <mergeCell ref="BV39:BX39"/>
    <mergeCell ref="BY39:CA39"/>
    <mergeCell ref="CD39:CE39"/>
    <mergeCell ref="CF39:CH39"/>
    <mergeCell ref="CI39:CK39"/>
    <mergeCell ref="BV40:BX40"/>
    <mergeCell ref="BY40:CA40"/>
    <mergeCell ref="CF40:CH40"/>
    <mergeCell ref="CI40:CK40"/>
    <mergeCell ref="BV41:BX41"/>
    <mergeCell ref="BY41:CA41"/>
    <mergeCell ref="CB41:CC41"/>
    <mergeCell ref="CD41:CE41"/>
    <mergeCell ref="BD228:BL228"/>
    <mergeCell ref="BM228:BP228"/>
    <mergeCell ref="BQ228:BT228"/>
    <mergeCell ref="BD229:BL229"/>
    <mergeCell ref="BM229:BP229"/>
    <mergeCell ref="BQ229:BT229"/>
    <mergeCell ref="BD230:BL230"/>
    <mergeCell ref="BM230:BP230"/>
    <mergeCell ref="BQ230:BT230"/>
    <mergeCell ref="BD225:BL225"/>
    <mergeCell ref="BM225:BP225"/>
    <mergeCell ref="BQ225:BT225"/>
    <mergeCell ref="BD226:BL226"/>
    <mergeCell ref="BM226:BP226"/>
    <mergeCell ref="BQ226:BT226"/>
    <mergeCell ref="BD227:BL227"/>
    <mergeCell ref="BM227:BP227"/>
    <mergeCell ref="BQ227:BT227"/>
    <mergeCell ref="BF219:BJ219"/>
    <mergeCell ref="BC221:BT221"/>
    <mergeCell ref="BD222:BL222"/>
    <mergeCell ref="BM222:BP222"/>
    <mergeCell ref="BQ222:BT222"/>
    <mergeCell ref="BD223:BL223"/>
    <mergeCell ref="BM223:BP223"/>
    <mergeCell ref="BQ223:BT223"/>
    <mergeCell ref="BD224:BL224"/>
    <mergeCell ref="BM224:BP224"/>
    <mergeCell ref="BQ224:BT224"/>
    <mergeCell ref="BM214:BM215"/>
    <mergeCell ref="BN214:BP214"/>
    <mergeCell ref="BR214:BT214"/>
    <mergeCell ref="BN215:BP215"/>
    <mergeCell ref="BR215:BT215"/>
    <mergeCell ref="BN216:BP216"/>
    <mergeCell ref="BF217:BL217"/>
    <mergeCell ref="BM217:BR217"/>
    <mergeCell ref="BF218:BH218"/>
    <mergeCell ref="BI218:BJ218"/>
    <mergeCell ref="BK218:BO218"/>
    <mergeCell ref="BP218:BR218"/>
    <mergeCell ref="BS218:BT218"/>
    <mergeCell ref="BD209:BL209"/>
    <mergeCell ref="BN209:BQ209"/>
    <mergeCell ref="BD210:BK210"/>
    <mergeCell ref="BM210:BQ210"/>
    <mergeCell ref="BM211:BT211"/>
    <mergeCell ref="BD212:BL213"/>
    <mergeCell ref="BM212:BM213"/>
    <mergeCell ref="BN212:BP212"/>
    <mergeCell ref="BN213:BP213"/>
    <mergeCell ref="BF204:BJ204"/>
    <mergeCell ref="BD205:BT205"/>
    <mergeCell ref="BD206:BL206"/>
    <mergeCell ref="BN206:BP206"/>
    <mergeCell ref="BR206:BT206"/>
    <mergeCell ref="BD207:BL207"/>
    <mergeCell ref="BN207:BP207"/>
    <mergeCell ref="BR207:BT207"/>
    <mergeCell ref="BD208:BL208"/>
    <mergeCell ref="BN208:BQ208"/>
    <mergeCell ref="BD200:BL200"/>
    <mergeCell ref="BN200:BR200"/>
    <mergeCell ref="BM201:BT201"/>
    <mergeCell ref="BF202:BK202"/>
    <mergeCell ref="BL202:BQ202"/>
    <mergeCell ref="BF203:BH203"/>
    <mergeCell ref="BI203:BM203"/>
    <mergeCell ref="BN203:BP203"/>
    <mergeCell ref="BQ203:BS203"/>
    <mergeCell ref="BD196:BT196"/>
    <mergeCell ref="BD197:BL197"/>
    <mergeCell ref="BN197:BP197"/>
    <mergeCell ref="BR197:BT197"/>
    <mergeCell ref="BD198:BL198"/>
    <mergeCell ref="BN198:BP198"/>
    <mergeCell ref="BR198:BT198"/>
    <mergeCell ref="BD199:BL199"/>
    <mergeCell ref="BN199:BQ199"/>
    <mergeCell ref="BM190:BT190"/>
    <mergeCell ref="BF191:BK191"/>
    <mergeCell ref="BL191:BQ191"/>
    <mergeCell ref="BF192:BH192"/>
    <mergeCell ref="BI192:BM192"/>
    <mergeCell ref="BN192:BP192"/>
    <mergeCell ref="BQ192:BS192"/>
    <mergeCell ref="BF193:BJ193"/>
    <mergeCell ref="BD195:BT195"/>
    <mergeCell ref="BD186:BK186"/>
    <mergeCell ref="BM186:BO186"/>
    <mergeCell ref="BQ186:BS186"/>
    <mergeCell ref="BD187:BK187"/>
    <mergeCell ref="BM187:BP187"/>
    <mergeCell ref="BD188:BK188"/>
    <mergeCell ref="BM188:BP188"/>
    <mergeCell ref="BD189:BK189"/>
    <mergeCell ref="BM189:BQ189"/>
    <mergeCell ref="BF180:BH180"/>
    <mergeCell ref="BI180:BM180"/>
    <mergeCell ref="BN180:BP180"/>
    <mergeCell ref="BQ180:BS180"/>
    <mergeCell ref="BF181:BJ181"/>
    <mergeCell ref="BD183:BT183"/>
    <mergeCell ref="BD184:BT184"/>
    <mergeCell ref="BD185:BK185"/>
    <mergeCell ref="BM185:BO185"/>
    <mergeCell ref="BQ185:BS185"/>
    <mergeCell ref="BD175:BK175"/>
    <mergeCell ref="BM175:BP175"/>
    <mergeCell ref="BD176:BK176"/>
    <mergeCell ref="BM176:BP176"/>
    <mergeCell ref="BD177:BK177"/>
    <mergeCell ref="BM177:BQ177"/>
    <mergeCell ref="BM178:BT178"/>
    <mergeCell ref="BF179:BJ179"/>
    <mergeCell ref="BK179:BP179"/>
    <mergeCell ref="BH166:BK166"/>
    <mergeCell ref="BM166:BP166"/>
    <mergeCell ref="BH167:BK167"/>
    <mergeCell ref="BD171:BT171"/>
    <mergeCell ref="BD172:BT172"/>
    <mergeCell ref="BD173:BK173"/>
    <mergeCell ref="BM173:BO173"/>
    <mergeCell ref="BQ173:BS173"/>
    <mergeCell ref="BD174:BK174"/>
    <mergeCell ref="BM174:BO174"/>
    <mergeCell ref="BQ174:BS174"/>
    <mergeCell ref="BF160:BJ160"/>
    <mergeCell ref="BD162:BT162"/>
    <mergeCell ref="BD163:BF163"/>
    <mergeCell ref="BH163:BJ163"/>
    <mergeCell ref="BD164:BF164"/>
    <mergeCell ref="BH164:BK164"/>
    <mergeCell ref="BL164:BT164"/>
    <mergeCell ref="BD165:BF165"/>
    <mergeCell ref="BH165:BJ165"/>
    <mergeCell ref="BK165:BQ165"/>
    <mergeCell ref="BD155:BK155"/>
    <mergeCell ref="BM155:BQ155"/>
    <mergeCell ref="BD156:BK156"/>
    <mergeCell ref="BM156:BQ156"/>
    <mergeCell ref="BM157:BT157"/>
    <mergeCell ref="BF158:BJ158"/>
    <mergeCell ref="BK158:BR158"/>
    <mergeCell ref="BF159:BI159"/>
    <mergeCell ref="BJ159:BN159"/>
    <mergeCell ref="BO159:BQ159"/>
    <mergeCell ref="BR159:BT159"/>
    <mergeCell ref="BD150:BT150"/>
    <mergeCell ref="BD151:BT151"/>
    <mergeCell ref="BD152:BK152"/>
    <mergeCell ref="BM152:BO152"/>
    <mergeCell ref="BQ152:BS152"/>
    <mergeCell ref="BD153:BK153"/>
    <mergeCell ref="BM153:BO153"/>
    <mergeCell ref="BQ153:BS153"/>
    <mergeCell ref="BD154:BK154"/>
    <mergeCell ref="BM154:BP154"/>
    <mergeCell ref="BD143:BJ143"/>
    <mergeCell ref="BL143:BP143"/>
    <mergeCell ref="BL144:BP144"/>
    <mergeCell ref="BD145:BT145"/>
    <mergeCell ref="BF146:BJ146"/>
    <mergeCell ref="BL146:BR146"/>
    <mergeCell ref="BF147:BJ147"/>
    <mergeCell ref="BL147:BQ147"/>
    <mergeCell ref="BF148:BJ148"/>
    <mergeCell ref="BF135:BI135"/>
    <mergeCell ref="BJ135:BM135"/>
    <mergeCell ref="BN135:BQ135"/>
    <mergeCell ref="BD137:BT137"/>
    <mergeCell ref="BD139:BT139"/>
    <mergeCell ref="BD140:BT140"/>
    <mergeCell ref="BD141:BT141"/>
    <mergeCell ref="BD142:BJ142"/>
    <mergeCell ref="BL142:BO142"/>
    <mergeCell ref="BF132:BI132"/>
    <mergeCell ref="BJ132:BM132"/>
    <mergeCell ref="BN132:BQ132"/>
    <mergeCell ref="BF133:BI133"/>
    <mergeCell ref="BJ133:BM133"/>
    <mergeCell ref="BN133:BQ133"/>
    <mergeCell ref="BF134:BI134"/>
    <mergeCell ref="BJ134:BM134"/>
    <mergeCell ref="BN134:BQ134"/>
    <mergeCell ref="BR126:BT126"/>
    <mergeCell ref="BJ127:BM127"/>
    <mergeCell ref="BC129:BT129"/>
    <mergeCell ref="BF130:BI130"/>
    <mergeCell ref="BJ130:BM130"/>
    <mergeCell ref="BN130:BQ130"/>
    <mergeCell ref="BF131:BI131"/>
    <mergeCell ref="BJ131:BM131"/>
    <mergeCell ref="BN131:BQ131"/>
    <mergeCell ref="BD122:BH122"/>
    <mergeCell ref="BJ122:BN122"/>
    <mergeCell ref="BP122:BR122"/>
    <mergeCell ref="BJ123:BN123"/>
    <mergeCell ref="BD124:BH124"/>
    <mergeCell ref="BJ124:BN124"/>
    <mergeCell ref="BJ125:BN125"/>
    <mergeCell ref="BO125:BQ125"/>
    <mergeCell ref="BR125:BT125"/>
    <mergeCell ref="BD117:BH117"/>
    <mergeCell ref="BJ117:BL117"/>
    <mergeCell ref="BJ118:BK118"/>
    <mergeCell ref="BM118:BQ118"/>
    <mergeCell ref="BJ119:BN119"/>
    <mergeCell ref="BD120:BH120"/>
    <mergeCell ref="BJ120:BL120"/>
    <mergeCell ref="BN120:BR120"/>
    <mergeCell ref="BJ121:BN121"/>
    <mergeCell ref="BD113:BH113"/>
    <mergeCell ref="BJ113:BL113"/>
    <mergeCell ref="BD114:BH114"/>
    <mergeCell ref="BJ114:BL114"/>
    <mergeCell ref="BD115:BH115"/>
    <mergeCell ref="BJ115:BL115"/>
    <mergeCell ref="BN115:BQ115"/>
    <mergeCell ref="BD116:BH116"/>
    <mergeCell ref="BJ116:BL116"/>
    <mergeCell ref="BN116:BQ116"/>
    <mergeCell ref="BM104:BO104"/>
    <mergeCell ref="BD106:BT106"/>
    <mergeCell ref="BD107:BK107"/>
    <mergeCell ref="BM107:BO107"/>
    <mergeCell ref="BM108:BO108"/>
    <mergeCell ref="BQ108:BS108"/>
    <mergeCell ref="BM109:BO109"/>
    <mergeCell ref="BD111:BT111"/>
    <mergeCell ref="BD112:BH112"/>
    <mergeCell ref="BJ112:BL112"/>
    <mergeCell ref="BE98:BF98"/>
    <mergeCell ref="BJ98:BL98"/>
    <mergeCell ref="BP98:BR98"/>
    <mergeCell ref="BD100:BT100"/>
    <mergeCell ref="BD101:BK101"/>
    <mergeCell ref="BM101:BO101"/>
    <mergeCell ref="BD102:BK102"/>
    <mergeCell ref="BM102:BO102"/>
    <mergeCell ref="BD103:BK103"/>
    <mergeCell ref="BM103:BO103"/>
    <mergeCell ref="BQ103:BS103"/>
    <mergeCell ref="BE95:BF95"/>
    <mergeCell ref="BJ95:BL95"/>
    <mergeCell ref="BP95:BR95"/>
    <mergeCell ref="BE96:BF96"/>
    <mergeCell ref="BJ96:BL96"/>
    <mergeCell ref="BP96:BR96"/>
    <mergeCell ref="BE97:BF97"/>
    <mergeCell ref="BJ97:BL97"/>
    <mergeCell ref="BP97:BR97"/>
    <mergeCell ref="BE92:BF92"/>
    <mergeCell ref="BJ92:BL92"/>
    <mergeCell ref="BP92:BR92"/>
    <mergeCell ref="BE93:BF93"/>
    <mergeCell ref="BJ93:BL93"/>
    <mergeCell ref="BP93:BR93"/>
    <mergeCell ref="BE94:BF94"/>
    <mergeCell ref="BJ94:BL94"/>
    <mergeCell ref="BP94:BR94"/>
    <mergeCell ref="BP88:BR88"/>
    <mergeCell ref="BE89:BF89"/>
    <mergeCell ref="BJ89:BL89"/>
    <mergeCell ref="BP89:BR89"/>
    <mergeCell ref="BE90:BF90"/>
    <mergeCell ref="BJ90:BL90"/>
    <mergeCell ref="BP90:BR90"/>
    <mergeCell ref="BE91:BF91"/>
    <mergeCell ref="BJ91:BL91"/>
    <mergeCell ref="BP91:BR91"/>
    <mergeCell ref="BE82:BF82"/>
    <mergeCell ref="BG82:BI82"/>
    <mergeCell ref="BJ82:BL82"/>
    <mergeCell ref="BM82:BO82"/>
    <mergeCell ref="BP82:BR82"/>
    <mergeCell ref="BE83:BF83"/>
    <mergeCell ref="BG83:BI98"/>
    <mergeCell ref="BJ83:BL83"/>
    <mergeCell ref="BM83:BO98"/>
    <mergeCell ref="BP83:BR83"/>
    <mergeCell ref="BE84:BF84"/>
    <mergeCell ref="BJ84:BL84"/>
    <mergeCell ref="BP84:BR84"/>
    <mergeCell ref="BE85:BF85"/>
    <mergeCell ref="BJ85:BL85"/>
    <mergeCell ref="BP85:BR85"/>
    <mergeCell ref="BE86:BF86"/>
    <mergeCell ref="BJ86:BL86"/>
    <mergeCell ref="BP86:BR86"/>
    <mergeCell ref="BE87:BF87"/>
    <mergeCell ref="BJ87:BL87"/>
    <mergeCell ref="BP87:BR87"/>
    <mergeCell ref="BE88:BF88"/>
    <mergeCell ref="BJ88:BL88"/>
    <mergeCell ref="BD77:BT77"/>
    <mergeCell ref="BC79:BT79"/>
    <mergeCell ref="BE80:BF81"/>
    <mergeCell ref="BG80:BI80"/>
    <mergeCell ref="BJ80:BL80"/>
    <mergeCell ref="BM80:BO80"/>
    <mergeCell ref="BP80:BR80"/>
    <mergeCell ref="BG81:BI81"/>
    <mergeCell ref="BJ81:BL81"/>
    <mergeCell ref="BM81:BO81"/>
    <mergeCell ref="BP81:BR81"/>
    <mergeCell ref="BO71:BQ71"/>
    <mergeCell ref="BD72:BM72"/>
    <mergeCell ref="BN72:BN73"/>
    <mergeCell ref="BO72:BQ72"/>
    <mergeCell ref="BR72:BR73"/>
    <mergeCell ref="BS72:BT73"/>
    <mergeCell ref="BO73:BQ73"/>
    <mergeCell ref="BO74:BQ74"/>
    <mergeCell ref="BD76:BT76"/>
    <mergeCell ref="BM65:BO65"/>
    <mergeCell ref="BD66:BM66"/>
    <mergeCell ref="BO66:BQ66"/>
    <mergeCell ref="BO67:BQ67"/>
    <mergeCell ref="BR67:BT67"/>
    <mergeCell ref="BO68:BQ68"/>
    <mergeCell ref="BD69:BM69"/>
    <mergeCell ref="BO69:BQ69"/>
    <mergeCell ref="BO70:BQ70"/>
    <mergeCell ref="BR70:BT70"/>
    <mergeCell ref="BC59:BT59"/>
    <mergeCell ref="BD61:BT61"/>
    <mergeCell ref="BD62:BK62"/>
    <mergeCell ref="BM62:BO62"/>
    <mergeCell ref="BD63:BK63"/>
    <mergeCell ref="BM63:BO63"/>
    <mergeCell ref="BD64:BK64"/>
    <mergeCell ref="BM64:BO64"/>
    <mergeCell ref="BQ64:BS64"/>
    <mergeCell ref="BJ56:BK56"/>
    <mergeCell ref="BL56:BM56"/>
    <mergeCell ref="BN56:BP56"/>
    <mergeCell ref="BQ56:BS56"/>
    <mergeCell ref="BJ57:BK57"/>
    <mergeCell ref="BL57:BM57"/>
    <mergeCell ref="BN57:BP57"/>
    <mergeCell ref="BQ57:BS57"/>
    <mergeCell ref="BJ58:BK58"/>
    <mergeCell ref="BL58:BM58"/>
    <mergeCell ref="BN58:BP58"/>
    <mergeCell ref="BQ58:BS58"/>
    <mergeCell ref="BJ53:BK53"/>
    <mergeCell ref="BL53:BM53"/>
    <mergeCell ref="BN53:BP53"/>
    <mergeCell ref="BQ53:BS53"/>
    <mergeCell ref="BJ54:BK54"/>
    <mergeCell ref="BL54:BM54"/>
    <mergeCell ref="BN54:BP54"/>
    <mergeCell ref="BQ54:BS54"/>
    <mergeCell ref="BJ55:BK55"/>
    <mergeCell ref="BL55:BM55"/>
    <mergeCell ref="BN55:BP55"/>
    <mergeCell ref="BQ55:BS55"/>
    <mergeCell ref="BJ50:BK50"/>
    <mergeCell ref="BL50:BM50"/>
    <mergeCell ref="BN50:BP50"/>
    <mergeCell ref="BQ50:BS50"/>
    <mergeCell ref="BJ51:BK51"/>
    <mergeCell ref="BL51:BM51"/>
    <mergeCell ref="BN51:BP51"/>
    <mergeCell ref="BQ51:BS51"/>
    <mergeCell ref="BJ52:BK52"/>
    <mergeCell ref="BL52:BM52"/>
    <mergeCell ref="BN52:BP52"/>
    <mergeCell ref="BQ52:BS52"/>
    <mergeCell ref="BJ47:BK47"/>
    <mergeCell ref="BL47:BM47"/>
    <mergeCell ref="BN47:BP47"/>
    <mergeCell ref="BQ47:BS47"/>
    <mergeCell ref="BJ48:BK48"/>
    <mergeCell ref="BL48:BM48"/>
    <mergeCell ref="BN48:BP48"/>
    <mergeCell ref="BQ48:BS48"/>
    <mergeCell ref="BJ49:BK49"/>
    <mergeCell ref="BL49:BM49"/>
    <mergeCell ref="BN49:BP49"/>
    <mergeCell ref="BQ49:BS49"/>
    <mergeCell ref="BN41:BP41"/>
    <mergeCell ref="BQ41:BS41"/>
    <mergeCell ref="BD42:BF58"/>
    <mergeCell ref="BG42:BI58"/>
    <mergeCell ref="BJ42:BK42"/>
    <mergeCell ref="BL42:BM42"/>
    <mergeCell ref="BN42:BP42"/>
    <mergeCell ref="BQ42:BS42"/>
    <mergeCell ref="BJ43:BK43"/>
    <mergeCell ref="BL43:BM43"/>
    <mergeCell ref="BN43:BP43"/>
    <mergeCell ref="BQ43:BS43"/>
    <mergeCell ref="BJ44:BK44"/>
    <mergeCell ref="BL44:BM44"/>
    <mergeCell ref="BN44:BP44"/>
    <mergeCell ref="BQ44:BS44"/>
    <mergeCell ref="BJ45:BK45"/>
    <mergeCell ref="BL45:BM45"/>
    <mergeCell ref="BN45:BP45"/>
    <mergeCell ref="BQ45:BS45"/>
    <mergeCell ref="BJ46:BK46"/>
    <mergeCell ref="BL46:BM46"/>
    <mergeCell ref="BN46:BP46"/>
    <mergeCell ref="BQ46:BS46"/>
    <mergeCell ref="AL231:AT231"/>
    <mergeCell ref="AU231:AX231"/>
    <mergeCell ref="AY231:BB231"/>
    <mergeCell ref="BD35:BT35"/>
    <mergeCell ref="BC37:BT37"/>
    <mergeCell ref="BD38:BF38"/>
    <mergeCell ref="BG38:BI38"/>
    <mergeCell ref="BJ38:BK40"/>
    <mergeCell ref="BL38:BM38"/>
    <mergeCell ref="BN38:BP38"/>
    <mergeCell ref="BQ38:BS38"/>
    <mergeCell ref="BD39:BF39"/>
    <mergeCell ref="BG39:BI39"/>
    <mergeCell ref="BL39:BM39"/>
    <mergeCell ref="BN39:BP39"/>
    <mergeCell ref="BQ39:BS39"/>
    <mergeCell ref="BD40:BF40"/>
    <mergeCell ref="BG40:BI40"/>
    <mergeCell ref="BN40:BP40"/>
    <mergeCell ref="BQ40:BS40"/>
    <mergeCell ref="BD41:BF41"/>
    <mergeCell ref="BG41:BI41"/>
    <mergeCell ref="BJ41:BK41"/>
    <mergeCell ref="BL41:BM41"/>
    <mergeCell ref="AL228:AT228"/>
    <mergeCell ref="AU228:AX228"/>
    <mergeCell ref="AY228:BB228"/>
    <mergeCell ref="AL229:AT229"/>
    <mergeCell ref="AU229:AX229"/>
    <mergeCell ref="AY229:BB229"/>
    <mergeCell ref="AL230:AT230"/>
    <mergeCell ref="AU230:AX230"/>
    <mergeCell ref="AY230:BB230"/>
    <mergeCell ref="AL225:AT225"/>
    <mergeCell ref="AU225:AX225"/>
    <mergeCell ref="AY225:BB225"/>
    <mergeCell ref="AL226:AT226"/>
    <mergeCell ref="AU226:AX226"/>
    <mergeCell ref="AY226:BB226"/>
    <mergeCell ref="AL227:AT227"/>
    <mergeCell ref="AU227:AX227"/>
    <mergeCell ref="AY227:BB227"/>
    <mergeCell ref="AN219:AR219"/>
    <mergeCell ref="AK221:BB221"/>
    <mergeCell ref="AL222:AT222"/>
    <mergeCell ref="AU222:AX222"/>
    <mergeCell ref="AY222:BB222"/>
    <mergeCell ref="AL223:AT223"/>
    <mergeCell ref="AU223:AX223"/>
    <mergeCell ref="AY223:BB223"/>
    <mergeCell ref="AL224:AT224"/>
    <mergeCell ref="AU224:AX224"/>
    <mergeCell ref="AY224:BB224"/>
    <mergeCell ref="AU214:AU215"/>
    <mergeCell ref="AV214:AX214"/>
    <mergeCell ref="AZ214:BB214"/>
    <mergeCell ref="AV215:AX215"/>
    <mergeCell ref="AZ215:BB215"/>
    <mergeCell ref="AV216:AX216"/>
    <mergeCell ref="AN217:AT217"/>
    <mergeCell ref="AU217:AZ217"/>
    <mergeCell ref="AN218:AP218"/>
    <mergeCell ref="AQ218:AR218"/>
    <mergeCell ref="AS218:AW218"/>
    <mergeCell ref="AX218:AZ218"/>
    <mergeCell ref="BA218:BB218"/>
    <mergeCell ref="AL209:AT209"/>
    <mergeCell ref="AV209:AY209"/>
    <mergeCell ref="AL210:AS210"/>
    <mergeCell ref="AU210:AY210"/>
    <mergeCell ref="AU211:BB211"/>
    <mergeCell ref="AL212:AT213"/>
    <mergeCell ref="AU212:AU213"/>
    <mergeCell ref="AV212:AX212"/>
    <mergeCell ref="AV213:AX213"/>
    <mergeCell ref="AN204:AR204"/>
    <mergeCell ref="AL205:BB205"/>
    <mergeCell ref="AL206:AT206"/>
    <mergeCell ref="AV206:AX206"/>
    <mergeCell ref="AZ206:BB206"/>
    <mergeCell ref="AL207:AT207"/>
    <mergeCell ref="AV207:AX207"/>
    <mergeCell ref="AZ207:BB207"/>
    <mergeCell ref="AL208:AT208"/>
    <mergeCell ref="AV208:AY208"/>
    <mergeCell ref="AL200:AT200"/>
    <mergeCell ref="AV200:AZ200"/>
    <mergeCell ref="AU201:BB201"/>
    <mergeCell ref="AN202:AS202"/>
    <mergeCell ref="AT202:AY202"/>
    <mergeCell ref="AN203:AP203"/>
    <mergeCell ref="AQ203:AU203"/>
    <mergeCell ref="AV203:AX203"/>
    <mergeCell ref="AY203:BA203"/>
    <mergeCell ref="AL196:BB196"/>
    <mergeCell ref="AL197:AT197"/>
    <mergeCell ref="AV197:AX197"/>
    <mergeCell ref="AZ197:BB197"/>
    <mergeCell ref="AL198:AT198"/>
    <mergeCell ref="AV198:AX198"/>
    <mergeCell ref="AZ198:BB198"/>
    <mergeCell ref="AL199:AT199"/>
    <mergeCell ref="AV199:AY199"/>
    <mergeCell ref="AU190:BB190"/>
    <mergeCell ref="AN191:AS191"/>
    <mergeCell ref="AT191:AY191"/>
    <mergeCell ref="AN192:AP192"/>
    <mergeCell ref="AQ192:AU192"/>
    <mergeCell ref="AV192:AX192"/>
    <mergeCell ref="AY192:BA192"/>
    <mergeCell ref="AN193:AR193"/>
    <mergeCell ref="AL195:BB195"/>
    <mergeCell ref="AL186:AS186"/>
    <mergeCell ref="AU186:AW186"/>
    <mergeCell ref="AY186:BA186"/>
    <mergeCell ref="AL187:AS187"/>
    <mergeCell ref="AU187:AX187"/>
    <mergeCell ref="AL188:AS188"/>
    <mergeCell ref="AU188:AX188"/>
    <mergeCell ref="AL189:AS189"/>
    <mergeCell ref="AU189:AY189"/>
    <mergeCell ref="AN180:AP180"/>
    <mergeCell ref="AQ180:AU180"/>
    <mergeCell ref="AV180:AX180"/>
    <mergeCell ref="AY180:BA180"/>
    <mergeCell ref="AN181:AR181"/>
    <mergeCell ref="AL183:BB183"/>
    <mergeCell ref="AL184:BB184"/>
    <mergeCell ref="AL185:AS185"/>
    <mergeCell ref="AU185:AW185"/>
    <mergeCell ref="AY185:BA185"/>
    <mergeCell ref="AL175:AS175"/>
    <mergeCell ref="AU175:AX175"/>
    <mergeCell ref="AL176:AS176"/>
    <mergeCell ref="AU176:AX176"/>
    <mergeCell ref="AL177:AS177"/>
    <mergeCell ref="AU177:AY177"/>
    <mergeCell ref="AU178:BB178"/>
    <mergeCell ref="AN179:AR179"/>
    <mergeCell ref="AS179:AX179"/>
    <mergeCell ref="AP166:AS166"/>
    <mergeCell ref="AU166:AX166"/>
    <mergeCell ref="AP167:AS167"/>
    <mergeCell ref="AL171:BB171"/>
    <mergeCell ref="AL172:BB172"/>
    <mergeCell ref="AL173:AS173"/>
    <mergeCell ref="AU173:AW173"/>
    <mergeCell ref="AY173:BA173"/>
    <mergeCell ref="AL174:AS174"/>
    <mergeCell ref="AU174:AW174"/>
    <mergeCell ref="AY174:BA174"/>
    <mergeCell ref="AN160:AR160"/>
    <mergeCell ref="AL162:BB162"/>
    <mergeCell ref="AL163:AN163"/>
    <mergeCell ref="AP163:AR163"/>
    <mergeCell ref="AL164:AN164"/>
    <mergeCell ref="AP164:AS164"/>
    <mergeCell ref="AT164:BB164"/>
    <mergeCell ref="AL165:AN165"/>
    <mergeCell ref="AP165:AR165"/>
    <mergeCell ref="AS165:AY165"/>
    <mergeCell ref="AL155:AS155"/>
    <mergeCell ref="AU155:AY155"/>
    <mergeCell ref="AL156:AS156"/>
    <mergeCell ref="AU156:AY156"/>
    <mergeCell ref="AU157:BB157"/>
    <mergeCell ref="AN158:AR158"/>
    <mergeCell ref="AS158:AZ158"/>
    <mergeCell ref="AN159:AQ159"/>
    <mergeCell ref="AR159:AV159"/>
    <mergeCell ref="AW159:AY159"/>
    <mergeCell ref="AZ159:BB159"/>
    <mergeCell ref="AL150:BB150"/>
    <mergeCell ref="AL151:BB151"/>
    <mergeCell ref="AL152:AS152"/>
    <mergeCell ref="AU152:AW152"/>
    <mergeCell ref="AY152:BA152"/>
    <mergeCell ref="AL153:AS153"/>
    <mergeCell ref="AU153:AW153"/>
    <mergeCell ref="AY153:BA153"/>
    <mergeCell ref="AL154:AS154"/>
    <mergeCell ref="AU154:AX154"/>
    <mergeCell ref="AL143:AR143"/>
    <mergeCell ref="AT143:AX143"/>
    <mergeCell ref="AT144:AX144"/>
    <mergeCell ref="AL145:BB145"/>
    <mergeCell ref="AN146:AR146"/>
    <mergeCell ref="AT146:AZ146"/>
    <mergeCell ref="AN147:AR147"/>
    <mergeCell ref="AT147:AY147"/>
    <mergeCell ref="AN148:AR148"/>
    <mergeCell ref="AN135:AQ135"/>
    <mergeCell ref="AR135:AU135"/>
    <mergeCell ref="AV135:AY135"/>
    <mergeCell ref="AL137:BB137"/>
    <mergeCell ref="AL139:BB139"/>
    <mergeCell ref="AL140:BB140"/>
    <mergeCell ref="AL141:BB141"/>
    <mergeCell ref="AL142:AR142"/>
    <mergeCell ref="AT142:AW142"/>
    <mergeCell ref="AN132:AQ132"/>
    <mergeCell ref="AR132:AU132"/>
    <mergeCell ref="AV132:AY132"/>
    <mergeCell ref="AN133:AQ133"/>
    <mergeCell ref="AR133:AU133"/>
    <mergeCell ref="AV133:AY133"/>
    <mergeCell ref="AN134:AQ134"/>
    <mergeCell ref="AR134:AU134"/>
    <mergeCell ref="AV134:AY134"/>
    <mergeCell ref="AZ126:BB126"/>
    <mergeCell ref="AR127:AU127"/>
    <mergeCell ref="AK129:BB129"/>
    <mergeCell ref="AN130:AQ130"/>
    <mergeCell ref="AR130:AU130"/>
    <mergeCell ref="AV130:AY130"/>
    <mergeCell ref="AN131:AQ131"/>
    <mergeCell ref="AR131:AU131"/>
    <mergeCell ref="AV131:AY131"/>
    <mergeCell ref="AL122:AP122"/>
    <mergeCell ref="AR122:AV122"/>
    <mergeCell ref="AX122:AZ122"/>
    <mergeCell ref="AR123:AV123"/>
    <mergeCell ref="AL124:AP124"/>
    <mergeCell ref="AR124:AV124"/>
    <mergeCell ref="AR125:AV125"/>
    <mergeCell ref="AW125:AY125"/>
    <mergeCell ref="AZ125:BB125"/>
    <mergeCell ref="AL117:AP117"/>
    <mergeCell ref="AR117:AT117"/>
    <mergeCell ref="AR118:AS118"/>
    <mergeCell ref="AU118:AY118"/>
    <mergeCell ref="AR119:AV119"/>
    <mergeCell ref="AL120:AP120"/>
    <mergeCell ref="AR120:AT120"/>
    <mergeCell ref="AV120:AZ120"/>
    <mergeCell ref="AR121:AV121"/>
    <mergeCell ref="AL113:AP113"/>
    <mergeCell ref="AR113:AT113"/>
    <mergeCell ref="AL114:AP114"/>
    <mergeCell ref="AR114:AT114"/>
    <mergeCell ref="AL115:AP115"/>
    <mergeCell ref="AR115:AT115"/>
    <mergeCell ref="AV115:AY115"/>
    <mergeCell ref="AL116:AP116"/>
    <mergeCell ref="AR116:AT116"/>
    <mergeCell ref="AV116:AY116"/>
    <mergeCell ref="AU104:AW104"/>
    <mergeCell ref="AL106:BB106"/>
    <mergeCell ref="AL107:AS107"/>
    <mergeCell ref="AU107:AW107"/>
    <mergeCell ref="AU108:AW108"/>
    <mergeCell ref="AY108:BA108"/>
    <mergeCell ref="AU109:AW109"/>
    <mergeCell ref="AL111:BB111"/>
    <mergeCell ref="AL112:AP112"/>
    <mergeCell ref="AR112:AT112"/>
    <mergeCell ref="AM98:AN98"/>
    <mergeCell ref="AR98:AT98"/>
    <mergeCell ref="AX98:AZ98"/>
    <mergeCell ref="AL100:BB100"/>
    <mergeCell ref="AL101:AS101"/>
    <mergeCell ref="AU101:AW101"/>
    <mergeCell ref="AL102:AS102"/>
    <mergeCell ref="AU102:AW102"/>
    <mergeCell ref="AL103:AS103"/>
    <mergeCell ref="AU103:AW103"/>
    <mergeCell ref="AY103:BA103"/>
    <mergeCell ref="AM95:AN95"/>
    <mergeCell ref="AR95:AT95"/>
    <mergeCell ref="AX95:AZ95"/>
    <mergeCell ref="AM96:AN96"/>
    <mergeCell ref="AR96:AT96"/>
    <mergeCell ref="AX96:AZ96"/>
    <mergeCell ref="AM97:AN97"/>
    <mergeCell ref="AR97:AT97"/>
    <mergeCell ref="AX97:AZ97"/>
    <mergeCell ref="AM92:AN92"/>
    <mergeCell ref="AR92:AT92"/>
    <mergeCell ref="AX92:AZ92"/>
    <mergeCell ref="AM93:AN93"/>
    <mergeCell ref="AR93:AT93"/>
    <mergeCell ref="AX93:AZ93"/>
    <mergeCell ref="AM94:AN94"/>
    <mergeCell ref="AR94:AT94"/>
    <mergeCell ref="AX94:AZ94"/>
    <mergeCell ref="AX88:AZ88"/>
    <mergeCell ref="AM89:AN89"/>
    <mergeCell ref="AR89:AT89"/>
    <mergeCell ref="AX89:AZ89"/>
    <mergeCell ref="AM90:AN90"/>
    <mergeCell ref="AR90:AT90"/>
    <mergeCell ref="AX90:AZ90"/>
    <mergeCell ref="AM91:AN91"/>
    <mergeCell ref="AR91:AT91"/>
    <mergeCell ref="AX91:AZ91"/>
    <mergeCell ref="AM82:AN82"/>
    <mergeCell ref="AO82:AQ82"/>
    <mergeCell ref="AR82:AT82"/>
    <mergeCell ref="AU82:AW82"/>
    <mergeCell ref="AX82:AZ82"/>
    <mergeCell ref="AM83:AN83"/>
    <mergeCell ref="AO83:AQ98"/>
    <mergeCell ref="AR83:AT83"/>
    <mergeCell ref="AU83:AW98"/>
    <mergeCell ref="AX83:AZ83"/>
    <mergeCell ref="AM84:AN84"/>
    <mergeCell ref="AR84:AT84"/>
    <mergeCell ref="AX84:AZ84"/>
    <mergeCell ref="AM85:AN85"/>
    <mergeCell ref="AR85:AT85"/>
    <mergeCell ref="AX85:AZ85"/>
    <mergeCell ref="AM86:AN86"/>
    <mergeCell ref="AR86:AT86"/>
    <mergeCell ref="AX86:AZ86"/>
    <mergeCell ref="AM87:AN87"/>
    <mergeCell ref="AR87:AT87"/>
    <mergeCell ref="AX87:AZ87"/>
    <mergeCell ref="AM88:AN88"/>
    <mergeCell ref="AR88:AT88"/>
    <mergeCell ref="AL77:BB77"/>
    <mergeCell ref="AK79:BB79"/>
    <mergeCell ref="AM80:AN81"/>
    <mergeCell ref="AO80:AQ80"/>
    <mergeCell ref="AR80:AT80"/>
    <mergeCell ref="AU80:AW80"/>
    <mergeCell ref="AX80:AZ80"/>
    <mergeCell ref="AO81:AQ81"/>
    <mergeCell ref="AR81:AT81"/>
    <mergeCell ref="AU81:AW81"/>
    <mergeCell ref="AX81:AZ81"/>
    <mergeCell ref="AW71:AY71"/>
    <mergeCell ref="AL72:AU72"/>
    <mergeCell ref="AV72:AV73"/>
    <mergeCell ref="AW72:AY72"/>
    <mergeCell ref="AZ72:AZ73"/>
    <mergeCell ref="BA72:BB73"/>
    <mergeCell ref="AW73:AY73"/>
    <mergeCell ref="AW74:AY74"/>
    <mergeCell ref="AL76:BB76"/>
    <mergeCell ref="AU65:AW65"/>
    <mergeCell ref="AL66:AU66"/>
    <mergeCell ref="AW66:AY66"/>
    <mergeCell ref="AW67:AY67"/>
    <mergeCell ref="AZ67:BB67"/>
    <mergeCell ref="AW68:AY68"/>
    <mergeCell ref="AL69:AU69"/>
    <mergeCell ref="AW69:AY69"/>
    <mergeCell ref="AW70:AY70"/>
    <mergeCell ref="AZ70:BB70"/>
    <mergeCell ref="AK59:BB59"/>
    <mergeCell ref="AL61:BB61"/>
    <mergeCell ref="AL62:AS62"/>
    <mergeCell ref="AU62:AW62"/>
    <mergeCell ref="AL63:AS63"/>
    <mergeCell ref="AU63:AW63"/>
    <mergeCell ref="AL64:AS64"/>
    <mergeCell ref="AU64:AW64"/>
    <mergeCell ref="AY64:BA64"/>
    <mergeCell ref="AR56:AS56"/>
    <mergeCell ref="AT56:AU56"/>
    <mergeCell ref="AV56:AX56"/>
    <mergeCell ref="AY56:BA56"/>
    <mergeCell ref="AR57:AS57"/>
    <mergeCell ref="AT57:AU57"/>
    <mergeCell ref="AV57:AX57"/>
    <mergeCell ref="AY57:BA57"/>
    <mergeCell ref="AR58:AS58"/>
    <mergeCell ref="AT58:AU58"/>
    <mergeCell ref="AV58:AX58"/>
    <mergeCell ref="AY58:BA58"/>
    <mergeCell ref="AR53:AS53"/>
    <mergeCell ref="AT53:AU53"/>
    <mergeCell ref="AV53:AX53"/>
    <mergeCell ref="AY53:BA53"/>
    <mergeCell ref="AR54:AS54"/>
    <mergeCell ref="AT54:AU54"/>
    <mergeCell ref="AV54:AX54"/>
    <mergeCell ref="AY54:BA54"/>
    <mergeCell ref="AR55:AS55"/>
    <mergeCell ref="AT55:AU55"/>
    <mergeCell ref="AV55:AX55"/>
    <mergeCell ref="AY55:BA55"/>
    <mergeCell ref="AR50:AS50"/>
    <mergeCell ref="AT50:AU50"/>
    <mergeCell ref="AV50:AX50"/>
    <mergeCell ref="AY50:BA50"/>
    <mergeCell ref="AR51:AS51"/>
    <mergeCell ref="AT51:AU51"/>
    <mergeCell ref="AV51:AX51"/>
    <mergeCell ref="AY51:BA51"/>
    <mergeCell ref="AR52:AS52"/>
    <mergeCell ref="AT52:AU52"/>
    <mergeCell ref="AV52:AX52"/>
    <mergeCell ref="AY52:BA52"/>
    <mergeCell ref="AR47:AS47"/>
    <mergeCell ref="AT47:AU47"/>
    <mergeCell ref="AV47:AX47"/>
    <mergeCell ref="AY47:BA47"/>
    <mergeCell ref="AR48:AS48"/>
    <mergeCell ref="AT48:AU48"/>
    <mergeCell ref="AV48:AX48"/>
    <mergeCell ref="AY48:BA48"/>
    <mergeCell ref="AR49:AS49"/>
    <mergeCell ref="AT49:AU49"/>
    <mergeCell ref="AV49:AX49"/>
    <mergeCell ref="AY49:BA49"/>
    <mergeCell ref="AV41:AX41"/>
    <mergeCell ref="AY41:BA41"/>
    <mergeCell ref="AL42:AN58"/>
    <mergeCell ref="AO42:AQ58"/>
    <mergeCell ref="AR42:AS42"/>
    <mergeCell ref="AT42:AU42"/>
    <mergeCell ref="AV42:AX42"/>
    <mergeCell ref="AY42:BA42"/>
    <mergeCell ref="AR43:AS43"/>
    <mergeCell ref="AT43:AU43"/>
    <mergeCell ref="AV43:AX43"/>
    <mergeCell ref="AY43:BA43"/>
    <mergeCell ref="AR44:AS44"/>
    <mergeCell ref="AT44:AU44"/>
    <mergeCell ref="AV44:AX44"/>
    <mergeCell ref="AY44:BA44"/>
    <mergeCell ref="AR45:AS45"/>
    <mergeCell ref="AT45:AU45"/>
    <mergeCell ref="AV45:AX45"/>
    <mergeCell ref="AY45:BA45"/>
    <mergeCell ref="AR46:AS46"/>
    <mergeCell ref="AT46:AU46"/>
    <mergeCell ref="AV46:AX46"/>
    <mergeCell ref="AY46:BA46"/>
    <mergeCell ref="T231:AB231"/>
    <mergeCell ref="AC231:AF231"/>
    <mergeCell ref="AG231:AJ231"/>
    <mergeCell ref="AL35:BB35"/>
    <mergeCell ref="AK37:BB37"/>
    <mergeCell ref="AL38:AN38"/>
    <mergeCell ref="AO38:AQ38"/>
    <mergeCell ref="AR38:AS40"/>
    <mergeCell ref="AT38:AU38"/>
    <mergeCell ref="AV38:AX38"/>
    <mergeCell ref="AY38:BA38"/>
    <mergeCell ref="AL39:AN39"/>
    <mergeCell ref="AO39:AQ39"/>
    <mergeCell ref="AT39:AU39"/>
    <mergeCell ref="AV39:AX39"/>
    <mergeCell ref="AY39:BA39"/>
    <mergeCell ref="AL40:AN40"/>
    <mergeCell ref="AO40:AQ40"/>
    <mergeCell ref="AV40:AX40"/>
    <mergeCell ref="AY40:BA40"/>
    <mergeCell ref="AL41:AN41"/>
    <mergeCell ref="AO41:AQ41"/>
    <mergeCell ref="AR41:AS41"/>
    <mergeCell ref="AT41:AU41"/>
    <mergeCell ref="T228:AB228"/>
    <mergeCell ref="AC228:AF228"/>
    <mergeCell ref="AG228:AJ228"/>
    <mergeCell ref="T229:AB229"/>
    <mergeCell ref="AC229:AF229"/>
    <mergeCell ref="AG229:AJ229"/>
    <mergeCell ref="T230:AB230"/>
    <mergeCell ref="AC230:AF230"/>
    <mergeCell ref="AG230:AJ230"/>
    <mergeCell ref="T225:AB225"/>
    <mergeCell ref="AC225:AF225"/>
    <mergeCell ref="AG225:AJ225"/>
    <mergeCell ref="T226:AB226"/>
    <mergeCell ref="AC226:AF226"/>
    <mergeCell ref="AG226:AJ226"/>
    <mergeCell ref="T227:AB227"/>
    <mergeCell ref="AC227:AF227"/>
    <mergeCell ref="AG227:AJ227"/>
    <mergeCell ref="V219:Z219"/>
    <mergeCell ref="S221:AJ221"/>
    <mergeCell ref="T222:AB222"/>
    <mergeCell ref="AC222:AF222"/>
    <mergeCell ref="AG222:AJ222"/>
    <mergeCell ref="T223:AB223"/>
    <mergeCell ref="AC223:AF223"/>
    <mergeCell ref="AG223:AJ223"/>
    <mergeCell ref="T224:AB224"/>
    <mergeCell ref="AC224:AF224"/>
    <mergeCell ref="AG224:AJ224"/>
    <mergeCell ref="AC214:AC215"/>
    <mergeCell ref="AD214:AF214"/>
    <mergeCell ref="AH214:AJ214"/>
    <mergeCell ref="AD215:AF215"/>
    <mergeCell ref="AH215:AJ215"/>
    <mergeCell ref="AD216:AF216"/>
    <mergeCell ref="V217:AB217"/>
    <mergeCell ref="AC217:AH217"/>
    <mergeCell ref="V218:X218"/>
    <mergeCell ref="Y218:Z218"/>
    <mergeCell ref="AA218:AE218"/>
    <mergeCell ref="AF218:AH218"/>
    <mergeCell ref="AI218:AJ218"/>
    <mergeCell ref="T209:AB209"/>
    <mergeCell ref="AD209:AG209"/>
    <mergeCell ref="T210:AA210"/>
    <mergeCell ref="AC210:AG210"/>
    <mergeCell ref="AC211:AJ211"/>
    <mergeCell ref="T212:AB213"/>
    <mergeCell ref="AC212:AC213"/>
    <mergeCell ref="AD212:AF212"/>
    <mergeCell ref="AD213:AF213"/>
    <mergeCell ref="V204:Z204"/>
    <mergeCell ref="T205:AJ205"/>
    <mergeCell ref="T206:AB206"/>
    <mergeCell ref="AD206:AF206"/>
    <mergeCell ref="AH206:AJ206"/>
    <mergeCell ref="T207:AB207"/>
    <mergeCell ref="AD207:AF207"/>
    <mergeCell ref="AH207:AJ207"/>
    <mergeCell ref="T208:AB208"/>
    <mergeCell ref="AD208:AG208"/>
    <mergeCell ref="T200:AB200"/>
    <mergeCell ref="AD200:AH200"/>
    <mergeCell ref="AC201:AJ201"/>
    <mergeCell ref="V202:AA202"/>
    <mergeCell ref="AB202:AG202"/>
    <mergeCell ref="V203:X203"/>
    <mergeCell ref="Y203:AC203"/>
    <mergeCell ref="AD203:AF203"/>
    <mergeCell ref="AG203:AI203"/>
    <mergeCell ref="T196:AJ196"/>
    <mergeCell ref="T197:AB197"/>
    <mergeCell ref="AD197:AF197"/>
    <mergeCell ref="AH197:AJ197"/>
    <mergeCell ref="T198:AB198"/>
    <mergeCell ref="AD198:AF198"/>
    <mergeCell ref="AH198:AJ198"/>
    <mergeCell ref="T199:AB199"/>
    <mergeCell ref="AD199:AG199"/>
    <mergeCell ref="AC190:AJ190"/>
    <mergeCell ref="V191:AA191"/>
    <mergeCell ref="AB191:AG191"/>
    <mergeCell ref="V192:X192"/>
    <mergeCell ref="Y192:AC192"/>
    <mergeCell ref="AD192:AF192"/>
    <mergeCell ref="AG192:AI192"/>
    <mergeCell ref="V193:Z193"/>
    <mergeCell ref="T195:AJ195"/>
    <mergeCell ref="T186:AA186"/>
    <mergeCell ref="AC186:AE186"/>
    <mergeCell ref="AG186:AI186"/>
    <mergeCell ref="T187:AA187"/>
    <mergeCell ref="AC187:AF187"/>
    <mergeCell ref="T188:AA188"/>
    <mergeCell ref="AC188:AF188"/>
    <mergeCell ref="T189:AA189"/>
    <mergeCell ref="AC189:AG189"/>
    <mergeCell ref="V180:X180"/>
    <mergeCell ref="Y180:AC180"/>
    <mergeCell ref="AD180:AF180"/>
    <mergeCell ref="AG180:AI180"/>
    <mergeCell ref="V181:Z181"/>
    <mergeCell ref="T183:AJ183"/>
    <mergeCell ref="T184:AJ184"/>
    <mergeCell ref="T185:AA185"/>
    <mergeCell ref="AC185:AE185"/>
    <mergeCell ref="AG185:AI185"/>
    <mergeCell ref="T175:AA175"/>
    <mergeCell ref="AC175:AF175"/>
    <mergeCell ref="T176:AA176"/>
    <mergeCell ref="AC176:AF176"/>
    <mergeCell ref="T177:AA177"/>
    <mergeCell ref="AC177:AG177"/>
    <mergeCell ref="AC178:AJ178"/>
    <mergeCell ref="V179:Z179"/>
    <mergeCell ref="AA179:AF179"/>
    <mergeCell ref="X166:AA166"/>
    <mergeCell ref="AC166:AF166"/>
    <mergeCell ref="X167:AA167"/>
    <mergeCell ref="T171:AJ171"/>
    <mergeCell ref="T172:AJ172"/>
    <mergeCell ref="T173:AA173"/>
    <mergeCell ref="AC173:AE173"/>
    <mergeCell ref="AG173:AI173"/>
    <mergeCell ref="T174:AA174"/>
    <mergeCell ref="AC174:AE174"/>
    <mergeCell ref="AG174:AI174"/>
    <mergeCell ref="V160:Z160"/>
    <mergeCell ref="T162:AJ162"/>
    <mergeCell ref="T163:V163"/>
    <mergeCell ref="X163:Z163"/>
    <mergeCell ref="T164:V164"/>
    <mergeCell ref="X164:AA164"/>
    <mergeCell ref="AB164:AJ164"/>
    <mergeCell ref="T165:V165"/>
    <mergeCell ref="X165:Z165"/>
    <mergeCell ref="AA165:AG165"/>
    <mergeCell ref="T155:AA155"/>
    <mergeCell ref="AC155:AG155"/>
    <mergeCell ref="T156:AA156"/>
    <mergeCell ref="AC156:AG156"/>
    <mergeCell ref="AC157:AJ157"/>
    <mergeCell ref="V158:Z158"/>
    <mergeCell ref="AA158:AH158"/>
    <mergeCell ref="V159:Y159"/>
    <mergeCell ref="Z159:AD159"/>
    <mergeCell ref="AE159:AG159"/>
    <mergeCell ref="AH159:AJ159"/>
    <mergeCell ref="T150:AJ150"/>
    <mergeCell ref="T151:AJ151"/>
    <mergeCell ref="T152:AA152"/>
    <mergeCell ref="AC152:AE152"/>
    <mergeCell ref="AG152:AI152"/>
    <mergeCell ref="T153:AA153"/>
    <mergeCell ref="AC153:AE153"/>
    <mergeCell ref="AG153:AI153"/>
    <mergeCell ref="T154:AA154"/>
    <mergeCell ref="AC154:AF154"/>
    <mergeCell ref="T143:Z143"/>
    <mergeCell ref="AB143:AF143"/>
    <mergeCell ref="AB144:AF144"/>
    <mergeCell ref="T145:AJ145"/>
    <mergeCell ref="V146:Z146"/>
    <mergeCell ref="AB146:AH146"/>
    <mergeCell ref="V147:Z147"/>
    <mergeCell ref="AB147:AG147"/>
    <mergeCell ref="V148:Z148"/>
    <mergeCell ref="V135:Y135"/>
    <mergeCell ref="Z135:AC135"/>
    <mergeCell ref="AD135:AG135"/>
    <mergeCell ref="T137:AJ137"/>
    <mergeCell ref="T139:AJ139"/>
    <mergeCell ref="T140:AJ140"/>
    <mergeCell ref="T141:AJ141"/>
    <mergeCell ref="T142:Z142"/>
    <mergeCell ref="AB142:AE142"/>
    <mergeCell ref="V132:Y132"/>
    <mergeCell ref="Z132:AC132"/>
    <mergeCell ref="AD132:AG132"/>
    <mergeCell ref="V133:Y133"/>
    <mergeCell ref="Z133:AC133"/>
    <mergeCell ref="AD133:AG133"/>
    <mergeCell ref="V134:Y134"/>
    <mergeCell ref="Z134:AC134"/>
    <mergeCell ref="AD134:AG134"/>
    <mergeCell ref="AH126:AJ126"/>
    <mergeCell ref="Z127:AC127"/>
    <mergeCell ref="S129:AJ129"/>
    <mergeCell ref="V130:Y130"/>
    <mergeCell ref="Z130:AC130"/>
    <mergeCell ref="AD130:AG130"/>
    <mergeCell ref="V131:Y131"/>
    <mergeCell ref="Z131:AC131"/>
    <mergeCell ref="AD131:AG131"/>
    <mergeCell ref="T122:X122"/>
    <mergeCell ref="Z122:AD122"/>
    <mergeCell ref="AF122:AH122"/>
    <mergeCell ref="Z123:AD123"/>
    <mergeCell ref="T124:X124"/>
    <mergeCell ref="Z124:AD124"/>
    <mergeCell ref="Z125:AD125"/>
    <mergeCell ref="AE125:AG125"/>
    <mergeCell ref="AH125:AJ125"/>
    <mergeCell ref="T117:X117"/>
    <mergeCell ref="Z117:AB117"/>
    <mergeCell ref="Z118:AA118"/>
    <mergeCell ref="AC118:AG118"/>
    <mergeCell ref="Z119:AD119"/>
    <mergeCell ref="T120:X120"/>
    <mergeCell ref="Z120:AB120"/>
    <mergeCell ref="AD120:AH120"/>
    <mergeCell ref="Z121:AD121"/>
    <mergeCell ref="T113:X113"/>
    <mergeCell ref="Z113:AB113"/>
    <mergeCell ref="T114:X114"/>
    <mergeCell ref="Z114:AB114"/>
    <mergeCell ref="T115:X115"/>
    <mergeCell ref="Z115:AB115"/>
    <mergeCell ref="AD115:AG115"/>
    <mergeCell ref="T116:X116"/>
    <mergeCell ref="Z116:AB116"/>
    <mergeCell ref="AD116:AG116"/>
    <mergeCell ref="AC104:AE104"/>
    <mergeCell ref="T106:AJ106"/>
    <mergeCell ref="T107:AA107"/>
    <mergeCell ref="AC107:AE107"/>
    <mergeCell ref="AC108:AE108"/>
    <mergeCell ref="AG108:AI108"/>
    <mergeCell ref="AC109:AE109"/>
    <mergeCell ref="T111:AJ111"/>
    <mergeCell ref="T112:X112"/>
    <mergeCell ref="Z112:AB112"/>
    <mergeCell ref="U98:V98"/>
    <mergeCell ref="Z98:AB98"/>
    <mergeCell ref="AF98:AH98"/>
    <mergeCell ref="T100:AJ100"/>
    <mergeCell ref="T101:AA101"/>
    <mergeCell ref="AC101:AE101"/>
    <mergeCell ref="T102:AA102"/>
    <mergeCell ref="AC102:AE102"/>
    <mergeCell ref="T103:AA103"/>
    <mergeCell ref="AC103:AE103"/>
    <mergeCell ref="AG103:AI103"/>
    <mergeCell ref="U95:V95"/>
    <mergeCell ref="Z95:AB95"/>
    <mergeCell ref="AF95:AH95"/>
    <mergeCell ref="U96:V96"/>
    <mergeCell ref="Z96:AB96"/>
    <mergeCell ref="AF96:AH96"/>
    <mergeCell ref="U97:V97"/>
    <mergeCell ref="Z97:AB97"/>
    <mergeCell ref="AF97:AH97"/>
    <mergeCell ref="U92:V92"/>
    <mergeCell ref="Z92:AB92"/>
    <mergeCell ref="AF92:AH92"/>
    <mergeCell ref="U93:V93"/>
    <mergeCell ref="Z93:AB93"/>
    <mergeCell ref="AF93:AH93"/>
    <mergeCell ref="U94:V94"/>
    <mergeCell ref="Z94:AB94"/>
    <mergeCell ref="AF94:AH94"/>
    <mergeCell ref="AF88:AH88"/>
    <mergeCell ref="U89:V89"/>
    <mergeCell ref="Z89:AB89"/>
    <mergeCell ref="AF89:AH89"/>
    <mergeCell ref="U90:V90"/>
    <mergeCell ref="Z90:AB90"/>
    <mergeCell ref="AF90:AH90"/>
    <mergeCell ref="U91:V91"/>
    <mergeCell ref="Z91:AB91"/>
    <mergeCell ref="AF91:AH91"/>
    <mergeCell ref="U82:V82"/>
    <mergeCell ref="W82:Y82"/>
    <mergeCell ref="Z82:AB82"/>
    <mergeCell ref="AC82:AE82"/>
    <mergeCell ref="AF82:AH82"/>
    <mergeCell ref="U83:V83"/>
    <mergeCell ref="W83:Y98"/>
    <mergeCell ref="Z83:AB83"/>
    <mergeCell ref="AC83:AE98"/>
    <mergeCell ref="AF83:AH83"/>
    <mergeCell ref="U84:V84"/>
    <mergeCell ref="Z84:AB84"/>
    <mergeCell ref="AF84:AH84"/>
    <mergeCell ref="U85:V85"/>
    <mergeCell ref="Z85:AB85"/>
    <mergeCell ref="AF85:AH85"/>
    <mergeCell ref="U86:V86"/>
    <mergeCell ref="Z86:AB86"/>
    <mergeCell ref="AF86:AH86"/>
    <mergeCell ref="U87:V87"/>
    <mergeCell ref="Z87:AB87"/>
    <mergeCell ref="AF87:AH87"/>
    <mergeCell ref="U88:V88"/>
    <mergeCell ref="Z88:AB88"/>
    <mergeCell ref="AE74:AG74"/>
    <mergeCell ref="T76:AJ76"/>
    <mergeCell ref="T77:AJ77"/>
    <mergeCell ref="S79:AJ79"/>
    <mergeCell ref="U80:V81"/>
    <mergeCell ref="W80:Y80"/>
    <mergeCell ref="Z80:AB80"/>
    <mergeCell ref="AC80:AE80"/>
    <mergeCell ref="AF80:AH80"/>
    <mergeCell ref="W81:Y81"/>
    <mergeCell ref="Z81:AB81"/>
    <mergeCell ref="AC81:AE81"/>
    <mergeCell ref="AF81:AH81"/>
    <mergeCell ref="T69:AC69"/>
    <mergeCell ref="AE69:AG69"/>
    <mergeCell ref="AE70:AG70"/>
    <mergeCell ref="AH70:AJ70"/>
    <mergeCell ref="AE71:AG71"/>
    <mergeCell ref="T72:AC72"/>
    <mergeCell ref="AD72:AD73"/>
    <mergeCell ref="AE72:AG72"/>
    <mergeCell ref="AH72:AH73"/>
    <mergeCell ref="AI72:AJ73"/>
    <mergeCell ref="AE73:AG73"/>
    <mergeCell ref="T64:AA64"/>
    <mergeCell ref="AC64:AE64"/>
    <mergeCell ref="AG64:AI64"/>
    <mergeCell ref="AC65:AE65"/>
    <mergeCell ref="T66:AC66"/>
    <mergeCell ref="AE66:AG66"/>
    <mergeCell ref="AE67:AG67"/>
    <mergeCell ref="AH67:AJ67"/>
    <mergeCell ref="AE68:AG68"/>
    <mergeCell ref="Z58:AA58"/>
    <mergeCell ref="AB58:AC58"/>
    <mergeCell ref="AD58:AF58"/>
    <mergeCell ref="AG58:AI58"/>
    <mergeCell ref="S59:AJ59"/>
    <mergeCell ref="T61:AJ61"/>
    <mergeCell ref="T62:AA62"/>
    <mergeCell ref="AC62:AE62"/>
    <mergeCell ref="T63:AA63"/>
    <mergeCell ref="AC63:AE63"/>
    <mergeCell ref="Z55:AA55"/>
    <mergeCell ref="AB55:AC55"/>
    <mergeCell ref="AD55:AF55"/>
    <mergeCell ref="AG55:AI55"/>
    <mergeCell ref="Z56:AA56"/>
    <mergeCell ref="AB56:AC56"/>
    <mergeCell ref="AD56:AF56"/>
    <mergeCell ref="AG56:AI56"/>
    <mergeCell ref="Z57:AA57"/>
    <mergeCell ref="AB57:AC57"/>
    <mergeCell ref="AD57:AF57"/>
    <mergeCell ref="AG57:AI57"/>
    <mergeCell ref="Z52:AA52"/>
    <mergeCell ref="AB52:AC52"/>
    <mergeCell ref="AD52:AF52"/>
    <mergeCell ref="AG52:AI52"/>
    <mergeCell ref="Z53:AA53"/>
    <mergeCell ref="AB53:AC53"/>
    <mergeCell ref="AD53:AF53"/>
    <mergeCell ref="AG53:AI53"/>
    <mergeCell ref="Z54:AA54"/>
    <mergeCell ref="AB54:AC54"/>
    <mergeCell ref="AD54:AF54"/>
    <mergeCell ref="AG54:AI54"/>
    <mergeCell ref="Z49:AA49"/>
    <mergeCell ref="AB49:AC49"/>
    <mergeCell ref="AD49:AF49"/>
    <mergeCell ref="AG49:AI49"/>
    <mergeCell ref="Z50:AA50"/>
    <mergeCell ref="AB50:AC50"/>
    <mergeCell ref="AD50:AF50"/>
    <mergeCell ref="AG50:AI50"/>
    <mergeCell ref="Z51:AA51"/>
    <mergeCell ref="AB51:AC51"/>
    <mergeCell ref="AD51:AF51"/>
    <mergeCell ref="AG51:AI51"/>
    <mergeCell ref="Z46:AA46"/>
    <mergeCell ref="AB46:AC46"/>
    <mergeCell ref="AD46:AF46"/>
    <mergeCell ref="AG46:AI46"/>
    <mergeCell ref="Z47:AA47"/>
    <mergeCell ref="AB47:AC47"/>
    <mergeCell ref="AD47:AF47"/>
    <mergeCell ref="AG47:AI47"/>
    <mergeCell ref="Z48:AA48"/>
    <mergeCell ref="AB48:AC48"/>
    <mergeCell ref="AD48:AF48"/>
    <mergeCell ref="AG48:AI48"/>
    <mergeCell ref="T41:V41"/>
    <mergeCell ref="W41:Y41"/>
    <mergeCell ref="Z41:AA41"/>
    <mergeCell ref="AB41:AC41"/>
    <mergeCell ref="AD41:AF41"/>
    <mergeCell ref="AG41:AI41"/>
    <mergeCell ref="T42:V58"/>
    <mergeCell ref="W42:Y58"/>
    <mergeCell ref="Z42:AA42"/>
    <mergeCell ref="AB42:AC42"/>
    <mergeCell ref="AD42:AF42"/>
    <mergeCell ref="AG42:AI42"/>
    <mergeCell ref="Z43:AA43"/>
    <mergeCell ref="AB43:AC43"/>
    <mergeCell ref="AD43:AF43"/>
    <mergeCell ref="AG43:AI43"/>
    <mergeCell ref="Z44:AA44"/>
    <mergeCell ref="AB44:AC44"/>
    <mergeCell ref="AD44:AF44"/>
    <mergeCell ref="AG44:AI44"/>
    <mergeCell ref="Z45:AA45"/>
    <mergeCell ref="AB45:AC45"/>
    <mergeCell ref="AD45:AF45"/>
    <mergeCell ref="AG45:AI45"/>
    <mergeCell ref="T35:AJ35"/>
    <mergeCell ref="S37:AJ37"/>
    <mergeCell ref="T38:V38"/>
    <mergeCell ref="W38:Y38"/>
    <mergeCell ref="Z38:AA40"/>
    <mergeCell ref="AB38:AC38"/>
    <mergeCell ref="AD38:AF38"/>
    <mergeCell ref="AG38:AI38"/>
    <mergeCell ref="T39:V39"/>
    <mergeCell ref="W39:Y39"/>
    <mergeCell ref="AB39:AC39"/>
    <mergeCell ref="AD39:AF39"/>
    <mergeCell ref="AG39:AI39"/>
    <mergeCell ref="T40:V40"/>
    <mergeCell ref="W40:Y40"/>
    <mergeCell ref="AD40:AF40"/>
    <mergeCell ref="AG40:AI40"/>
    <mergeCell ref="L216:N216"/>
    <mergeCell ref="A455:L455"/>
    <mergeCell ref="K457:O457"/>
    <mergeCell ref="L209:O209"/>
    <mergeCell ref="K214:K215"/>
    <mergeCell ref="L214:N214"/>
    <mergeCell ref="P214:R214"/>
    <mergeCell ref="L215:N215"/>
    <mergeCell ref="P215:R215"/>
    <mergeCell ref="A458:J458"/>
    <mergeCell ref="A459:C459"/>
    <mergeCell ref="E459:J459"/>
    <mergeCell ref="B212:J213"/>
    <mergeCell ref="K212:K213"/>
    <mergeCell ref="L212:N212"/>
    <mergeCell ref="L213:N213"/>
    <mergeCell ref="C456:G456"/>
    <mergeCell ref="B207:J207"/>
    <mergeCell ref="D191:I191"/>
    <mergeCell ref="E460:J460"/>
    <mergeCell ref="E461:J461"/>
    <mergeCell ref="E462:I462"/>
    <mergeCell ref="O203:Q203"/>
    <mergeCell ref="D204:H204"/>
    <mergeCell ref="B209:J209"/>
    <mergeCell ref="D192:F192"/>
    <mergeCell ref="G192:K192"/>
    <mergeCell ref="L192:N192"/>
    <mergeCell ref="O192:Q192"/>
    <mergeCell ref="D193:H193"/>
    <mergeCell ref="A37:R37"/>
    <mergeCell ref="B39:D39"/>
    <mergeCell ref="E38:G38"/>
    <mergeCell ref="J38:K38"/>
    <mergeCell ref="B40:D40"/>
    <mergeCell ref="D180:F180"/>
    <mergeCell ref="G180:K180"/>
    <mergeCell ref="L180:N180"/>
    <mergeCell ref="O180:Q180"/>
    <mergeCell ref="J142:M142"/>
    <mergeCell ref="J143:N143"/>
    <mergeCell ref="J144:N144"/>
    <mergeCell ref="D147:H147"/>
    <mergeCell ref="J147:O147"/>
    <mergeCell ref="D148:H148"/>
    <mergeCell ref="M159:O159"/>
    <mergeCell ref="P159:R159"/>
    <mergeCell ref="B151:R151"/>
    <mergeCell ref="I158:P158"/>
    <mergeCell ref="B164:D164"/>
    <mergeCell ref="E40:G40"/>
    <mergeCell ref="O38:Q38"/>
    <mergeCell ref="O39:Q39"/>
    <mergeCell ref="A1:R1"/>
    <mergeCell ref="A2:R2"/>
    <mergeCell ref="B8:D9"/>
    <mergeCell ref="E8:O8"/>
    <mergeCell ref="P8:P9"/>
    <mergeCell ref="Q8:R9"/>
    <mergeCell ref="E9:O9"/>
    <mergeCell ref="B137:R137"/>
    <mergeCell ref="B150:R150"/>
    <mergeCell ref="Q16:R17"/>
    <mergeCell ref="B17:D17"/>
    <mergeCell ref="F17:O17"/>
    <mergeCell ref="F18:I18"/>
    <mergeCell ref="B4:R4"/>
    <mergeCell ref="B6:R6"/>
    <mergeCell ref="B11:D11"/>
    <mergeCell ref="B16:D16"/>
    <mergeCell ref="E16:E17"/>
    <mergeCell ref="F16:H16"/>
    <mergeCell ref="I16:L16"/>
    <mergeCell ref="M16:O16"/>
    <mergeCell ref="A31:C31"/>
    <mergeCell ref="H31:K31"/>
    <mergeCell ref="B35:R35"/>
    <mergeCell ref="A32:R32"/>
    <mergeCell ref="P16:P17"/>
    <mergeCell ref="B12:I12"/>
    <mergeCell ref="K12:N12"/>
    <mergeCell ref="B13:I13"/>
    <mergeCell ref="K13:N13"/>
    <mergeCell ref="B14:I14"/>
    <mergeCell ref="K14:N14"/>
    <mergeCell ref="A25:C25"/>
    <mergeCell ref="H25:K25"/>
    <mergeCell ref="L25:O25"/>
    <mergeCell ref="P25:R25"/>
    <mergeCell ref="A26:C26"/>
    <mergeCell ref="H26:K26"/>
    <mergeCell ref="L26:O26"/>
    <mergeCell ref="P26:R26"/>
    <mergeCell ref="B20:R20"/>
    <mergeCell ref="B21:R21"/>
    <mergeCell ref="A23:R23"/>
    <mergeCell ref="A24:C24"/>
    <mergeCell ref="H24:K24"/>
    <mergeCell ref="L24:O24"/>
    <mergeCell ref="P24:R24"/>
    <mergeCell ref="P31:R31"/>
    <mergeCell ref="D24:G24"/>
    <mergeCell ref="D25:G25"/>
    <mergeCell ref="D26:G26"/>
    <mergeCell ref="D27:G31"/>
    <mergeCell ref="A29:C29"/>
    <mergeCell ref="H29:K29"/>
    <mergeCell ref="L29:O29"/>
    <mergeCell ref="P29:R29"/>
    <mergeCell ref="A30:C30"/>
    <mergeCell ref="H30:K30"/>
    <mergeCell ref="L30:O30"/>
    <mergeCell ref="P30:R30"/>
    <mergeCell ref="A27:C27"/>
    <mergeCell ref="H27:K27"/>
    <mergeCell ref="L27:O27"/>
    <mergeCell ref="P27:R27"/>
    <mergeCell ref="A28:C28"/>
    <mergeCell ref="H28:K28"/>
    <mergeCell ref="L28:O28"/>
    <mergeCell ref="P28:R28"/>
    <mergeCell ref="L31:O31"/>
    <mergeCell ref="O40:Q40"/>
    <mergeCell ref="B41:D41"/>
    <mergeCell ref="E41:G41"/>
    <mergeCell ref="H41:I41"/>
    <mergeCell ref="J41:K41"/>
    <mergeCell ref="L42:N42"/>
    <mergeCell ref="L41:N41"/>
    <mergeCell ref="L38:N38"/>
    <mergeCell ref="L39:N39"/>
    <mergeCell ref="L40:N40"/>
    <mergeCell ref="H38:I40"/>
    <mergeCell ref="O41:Q41"/>
    <mergeCell ref="B38:D38"/>
    <mergeCell ref="E39:G39"/>
    <mergeCell ref="J39:K39"/>
    <mergeCell ref="H47:I47"/>
    <mergeCell ref="J47:K47"/>
    <mergeCell ref="H44:I44"/>
    <mergeCell ref="J44:K44"/>
    <mergeCell ref="J45:K45"/>
    <mergeCell ref="L43:N43"/>
    <mergeCell ref="L50:N50"/>
    <mergeCell ref="L51:N51"/>
    <mergeCell ref="H48:I48"/>
    <mergeCell ref="J48:K48"/>
    <mergeCell ref="H49:I49"/>
    <mergeCell ref="J49:K49"/>
    <mergeCell ref="L44:N44"/>
    <mergeCell ref="L45:N45"/>
    <mergeCell ref="L46:N46"/>
    <mergeCell ref="L47:N47"/>
    <mergeCell ref="L48:N48"/>
    <mergeCell ref="L49:N49"/>
    <mergeCell ref="H43:I43"/>
    <mergeCell ref="J43:K43"/>
    <mergeCell ref="H45:I45"/>
    <mergeCell ref="L53:N53"/>
    <mergeCell ref="H50:I50"/>
    <mergeCell ref="J50:K50"/>
    <mergeCell ref="H51:I51"/>
    <mergeCell ref="L56:N56"/>
    <mergeCell ref="H54:I54"/>
    <mergeCell ref="J54:K54"/>
    <mergeCell ref="H55:I55"/>
    <mergeCell ref="J55:K55"/>
    <mergeCell ref="L54:N54"/>
    <mergeCell ref="L55:N55"/>
    <mergeCell ref="H57:I57"/>
    <mergeCell ref="J57:K57"/>
    <mergeCell ref="J51:K51"/>
    <mergeCell ref="H46:I46"/>
    <mergeCell ref="J46:K46"/>
    <mergeCell ref="O50:Q50"/>
    <mergeCell ref="O51:Q51"/>
    <mergeCell ref="O52:Q52"/>
    <mergeCell ref="O53:Q53"/>
    <mergeCell ref="O54:Q54"/>
    <mergeCell ref="O55:Q55"/>
    <mergeCell ref="O56:Q56"/>
    <mergeCell ref="O57:Q57"/>
    <mergeCell ref="L57:N57"/>
    <mergeCell ref="O47:Q47"/>
    <mergeCell ref="O48:Q48"/>
    <mergeCell ref="O49:Q49"/>
    <mergeCell ref="H56:I56"/>
    <mergeCell ref="J56:K56"/>
    <mergeCell ref="H52:I52"/>
    <mergeCell ref="J52:K52"/>
    <mergeCell ref="H53:I53"/>
    <mergeCell ref="J53:K53"/>
    <mergeCell ref="L52:N52"/>
    <mergeCell ref="B61:R61"/>
    <mergeCell ref="B62:I62"/>
    <mergeCell ref="B63:I63"/>
    <mergeCell ref="B64:I64"/>
    <mergeCell ref="M67:O67"/>
    <mergeCell ref="P67:R67"/>
    <mergeCell ref="L58:N58"/>
    <mergeCell ref="A59:R59"/>
    <mergeCell ref="K62:M62"/>
    <mergeCell ref="K63:M63"/>
    <mergeCell ref="K64:M64"/>
    <mergeCell ref="O64:Q64"/>
    <mergeCell ref="O58:Q58"/>
    <mergeCell ref="H58:I58"/>
    <mergeCell ref="J58:K58"/>
    <mergeCell ref="B42:D58"/>
    <mergeCell ref="E42:G58"/>
    <mergeCell ref="H42:I42"/>
    <mergeCell ref="J42:K42"/>
    <mergeCell ref="O42:Q42"/>
    <mergeCell ref="O43:Q43"/>
    <mergeCell ref="O44:Q44"/>
    <mergeCell ref="O45:Q45"/>
    <mergeCell ref="O46:Q46"/>
    <mergeCell ref="M74:O74"/>
    <mergeCell ref="M68:O68"/>
    <mergeCell ref="B66:K66"/>
    <mergeCell ref="M66:O66"/>
    <mergeCell ref="M70:O70"/>
    <mergeCell ref="P70:R70"/>
    <mergeCell ref="M71:O71"/>
    <mergeCell ref="B69:K69"/>
    <mergeCell ref="K65:M65"/>
    <mergeCell ref="K81:M81"/>
    <mergeCell ref="N81:P81"/>
    <mergeCell ref="C82:D82"/>
    <mergeCell ref="E82:G82"/>
    <mergeCell ref="H82:J82"/>
    <mergeCell ref="K82:M82"/>
    <mergeCell ref="N82:P82"/>
    <mergeCell ref="B72:K72"/>
    <mergeCell ref="M69:O69"/>
    <mergeCell ref="C80:D81"/>
    <mergeCell ref="E80:G80"/>
    <mergeCell ref="H80:J80"/>
    <mergeCell ref="K80:M80"/>
    <mergeCell ref="N80:P80"/>
    <mergeCell ref="E81:G81"/>
    <mergeCell ref="H81:J81"/>
    <mergeCell ref="L72:L73"/>
    <mergeCell ref="M72:O72"/>
    <mergeCell ref="P72:P73"/>
    <mergeCell ref="B76:R76"/>
    <mergeCell ref="B77:R77"/>
    <mergeCell ref="A79:R79"/>
    <mergeCell ref="Q72:R73"/>
    <mergeCell ref="M73:O73"/>
    <mergeCell ref="H83:J83"/>
    <mergeCell ref="N83:P83"/>
    <mergeCell ref="C84:D84"/>
    <mergeCell ref="H84:J84"/>
    <mergeCell ref="N84:P84"/>
    <mergeCell ref="C85:D85"/>
    <mergeCell ref="H85:J85"/>
    <mergeCell ref="N85:P85"/>
    <mergeCell ref="C86:D86"/>
    <mergeCell ref="H86:J86"/>
    <mergeCell ref="N86:P86"/>
    <mergeCell ref="K103:M103"/>
    <mergeCell ref="N90:P90"/>
    <mergeCell ref="C91:D91"/>
    <mergeCell ref="H91:J91"/>
    <mergeCell ref="N91:P91"/>
    <mergeCell ref="C88:D88"/>
    <mergeCell ref="H88:J88"/>
    <mergeCell ref="C96:D96"/>
    <mergeCell ref="C97:D97"/>
    <mergeCell ref="C98:D98"/>
    <mergeCell ref="H96:J96"/>
    <mergeCell ref="H97:J97"/>
    <mergeCell ref="H98:J98"/>
    <mergeCell ref="N96:P96"/>
    <mergeCell ref="C94:D94"/>
    <mergeCell ref="H94:J94"/>
    <mergeCell ref="N94:P94"/>
    <mergeCell ref="C95:D95"/>
    <mergeCell ref="H95:J95"/>
    <mergeCell ref="N95:P95"/>
    <mergeCell ref="C92:D92"/>
    <mergeCell ref="H92:J92"/>
    <mergeCell ref="H118:I118"/>
    <mergeCell ref="K118:O118"/>
    <mergeCell ref="H119:L119"/>
    <mergeCell ref="H120:J120"/>
    <mergeCell ref="L120:P120"/>
    <mergeCell ref="H115:J115"/>
    <mergeCell ref="L115:O115"/>
    <mergeCell ref="H116:J116"/>
    <mergeCell ref="L116:O116"/>
    <mergeCell ref="B106:R106"/>
    <mergeCell ref="B107:I107"/>
    <mergeCell ref="K107:M107"/>
    <mergeCell ref="B111:R111"/>
    <mergeCell ref="B112:F112"/>
    <mergeCell ref="H112:J112"/>
    <mergeCell ref="H113:J113"/>
    <mergeCell ref="H114:J114"/>
    <mergeCell ref="H117:J117"/>
    <mergeCell ref="C89:D89"/>
    <mergeCell ref="H89:J89"/>
    <mergeCell ref="N89:P89"/>
    <mergeCell ref="H93:J93"/>
    <mergeCell ref="N93:P93"/>
    <mergeCell ref="C90:D90"/>
    <mergeCell ref="H90:J90"/>
    <mergeCell ref="K109:M109"/>
    <mergeCell ref="N97:P97"/>
    <mergeCell ref="N98:P98"/>
    <mergeCell ref="K83:M98"/>
    <mergeCell ref="E83:G98"/>
    <mergeCell ref="K101:M101"/>
    <mergeCell ref="K102:M102"/>
    <mergeCell ref="B100:R100"/>
    <mergeCell ref="B101:I101"/>
    <mergeCell ref="B102:I102"/>
    <mergeCell ref="N92:P92"/>
    <mergeCell ref="C93:D93"/>
    <mergeCell ref="N88:P88"/>
    <mergeCell ref="C87:D87"/>
    <mergeCell ref="H87:J87"/>
    <mergeCell ref="N87:P87"/>
    <mergeCell ref="C83:D83"/>
    <mergeCell ref="O153:Q153"/>
    <mergeCell ref="B154:I154"/>
    <mergeCell ref="K154:N154"/>
    <mergeCell ref="B142:H142"/>
    <mergeCell ref="B143:H143"/>
    <mergeCell ref="D146:H146"/>
    <mergeCell ref="J146:P146"/>
    <mergeCell ref="H127:K127"/>
    <mergeCell ref="D130:G130"/>
    <mergeCell ref="H130:K130"/>
    <mergeCell ref="L130:O130"/>
    <mergeCell ref="D131:G131"/>
    <mergeCell ref="H131:K131"/>
    <mergeCell ref="L131:O131"/>
    <mergeCell ref="P126:R126"/>
    <mergeCell ref="B139:R139"/>
    <mergeCell ref="B140:R140"/>
    <mergeCell ref="B141:R141"/>
    <mergeCell ref="P125:R125"/>
    <mergeCell ref="B145:R145"/>
    <mergeCell ref="O103:Q103"/>
    <mergeCell ref="K104:M104"/>
    <mergeCell ref="K108:M108"/>
    <mergeCell ref="O108:Q108"/>
    <mergeCell ref="H122:L122"/>
    <mergeCell ref="N122:P122"/>
    <mergeCell ref="H123:L123"/>
    <mergeCell ref="H124:L124"/>
    <mergeCell ref="H125:L125"/>
    <mergeCell ref="M125:O125"/>
    <mergeCell ref="H121:L121"/>
    <mergeCell ref="B113:F113"/>
    <mergeCell ref="B114:F114"/>
    <mergeCell ref="B115:F115"/>
    <mergeCell ref="B116:F116"/>
    <mergeCell ref="B117:F117"/>
    <mergeCell ref="B120:F120"/>
    <mergeCell ref="B103:I103"/>
    <mergeCell ref="B174:I174"/>
    <mergeCell ref="B175:I175"/>
    <mergeCell ref="F428:K428"/>
    <mergeCell ref="B162:R162"/>
    <mergeCell ref="B163:D163"/>
    <mergeCell ref="A397:Q397"/>
    <mergeCell ref="B122:F122"/>
    <mergeCell ref="B124:F124"/>
    <mergeCell ref="A129:R129"/>
    <mergeCell ref="B152:I152"/>
    <mergeCell ref="K152:M152"/>
    <mergeCell ref="O152:Q152"/>
    <mergeCell ref="D134:G134"/>
    <mergeCell ref="H134:K134"/>
    <mergeCell ref="L134:O134"/>
    <mergeCell ref="D135:G135"/>
    <mergeCell ref="H135:K135"/>
    <mergeCell ref="L135:O135"/>
    <mergeCell ref="D132:G132"/>
    <mergeCell ref="H132:K132"/>
    <mergeCell ref="L132:O132"/>
    <mergeCell ref="D133:G133"/>
    <mergeCell ref="H133:K133"/>
    <mergeCell ref="L133:O133"/>
    <mergeCell ref="E401:I401"/>
    <mergeCell ref="D159:G159"/>
    <mergeCell ref="H159:L159"/>
    <mergeCell ref="D160:H160"/>
    <mergeCell ref="B165:D165"/>
    <mergeCell ref="F165:H165"/>
    <mergeCell ref="I165:O165"/>
    <mergeCell ref="J164:R164"/>
    <mergeCell ref="B171:R171"/>
    <mergeCell ref="F431:J431"/>
    <mergeCell ref="D181:H181"/>
    <mergeCell ref="B183:R183"/>
    <mergeCell ref="B184:R184"/>
    <mergeCell ref="B185:I185"/>
    <mergeCell ref="B186:I186"/>
    <mergeCell ref="B187:I187"/>
    <mergeCell ref="B188:I188"/>
    <mergeCell ref="B443:R443"/>
    <mergeCell ref="B189:I189"/>
    <mergeCell ref="K189:O189"/>
    <mergeCell ref="K190:R190"/>
    <mergeCell ref="K185:M185"/>
    <mergeCell ref="K186:M186"/>
    <mergeCell ref="O185:Q185"/>
    <mergeCell ref="B195:R195"/>
    <mergeCell ref="J191:O191"/>
    <mergeCell ref="K222:N222"/>
    <mergeCell ref="O222:R222"/>
    <mergeCell ref="K217:P217"/>
    <mergeCell ref="B210:I210"/>
    <mergeCell ref="K210:O210"/>
    <mergeCell ref="K211:R211"/>
    <mergeCell ref="B448:D448"/>
    <mergeCell ref="K187:N187"/>
    <mergeCell ref="K188:N188"/>
    <mergeCell ref="B444:M444"/>
    <mergeCell ref="D445:H445"/>
    <mergeCell ref="L445:P445"/>
    <mergeCell ref="B196:R196"/>
    <mergeCell ref="B197:J197"/>
    <mergeCell ref="D460:D461"/>
    <mergeCell ref="D218:F218"/>
    <mergeCell ref="I218:M218"/>
    <mergeCell ref="N218:P218"/>
    <mergeCell ref="D219:H219"/>
    <mergeCell ref="D217:J217"/>
    <mergeCell ref="G218:H218"/>
    <mergeCell ref="Q218:R218"/>
    <mergeCell ref="G203:K203"/>
    <mergeCell ref="L203:N203"/>
    <mergeCell ref="B229:J229"/>
    <mergeCell ref="B230:J230"/>
    <mergeCell ref="B231:J231"/>
    <mergeCell ref="B464:R464"/>
    <mergeCell ref="B465:F465"/>
    <mergeCell ref="H465:N465"/>
    <mergeCell ref="H466:N466"/>
    <mergeCell ref="K227:N227"/>
    <mergeCell ref="O227:R227"/>
    <mergeCell ref="K228:N228"/>
    <mergeCell ref="O228:R228"/>
    <mergeCell ref="K229:N229"/>
    <mergeCell ref="O229:R229"/>
    <mergeCell ref="H469:K469"/>
    <mergeCell ref="K230:N230"/>
    <mergeCell ref="O230:R230"/>
    <mergeCell ref="K231:N231"/>
    <mergeCell ref="O231:R231"/>
    <mergeCell ref="H467:K467"/>
    <mergeCell ref="L467:L468"/>
    <mergeCell ref="M467:N468"/>
    <mergeCell ref="H468:K468"/>
    <mergeCell ref="K225:N225"/>
    <mergeCell ref="O225:R225"/>
    <mergeCell ref="L400:N400"/>
    <mergeCell ref="A394:L394"/>
    <mergeCell ref="C395:G395"/>
    <mergeCell ref="K395:O395"/>
    <mergeCell ref="C396:G396"/>
    <mergeCell ref="K396:O396"/>
    <mergeCell ref="E398:J398"/>
    <mergeCell ref="B227:J227"/>
    <mergeCell ref="B228:J228"/>
    <mergeCell ref="K226:N226"/>
    <mergeCell ref="O226:R226"/>
    <mergeCell ref="C457:G457"/>
    <mergeCell ref="K224:N224"/>
    <mergeCell ref="O224:R224"/>
    <mergeCell ref="B224:J224"/>
    <mergeCell ref="B225:J225"/>
    <mergeCell ref="B226:J226"/>
    <mergeCell ref="B223:J223"/>
    <mergeCell ref="K223:N223"/>
    <mergeCell ref="O223:R223"/>
    <mergeCell ref="L208:O208"/>
    <mergeCell ref="B208:J208"/>
    <mergeCell ref="A221:R221"/>
    <mergeCell ref="B222:J222"/>
    <mergeCell ref="L446:P446"/>
    <mergeCell ref="F448:K448"/>
    <mergeCell ref="E449:E450"/>
    <mergeCell ref="F449:K449"/>
    <mergeCell ref="F450:K450"/>
    <mergeCell ref="B447:K447"/>
    <mergeCell ref="F417:J417"/>
    <mergeCell ref="B153:I153"/>
    <mergeCell ref="K153:M153"/>
    <mergeCell ref="B155:I155"/>
    <mergeCell ref="K155:O155"/>
    <mergeCell ref="D158:H158"/>
    <mergeCell ref="A393:Q393"/>
    <mergeCell ref="A398:C398"/>
    <mergeCell ref="B156:I156"/>
    <mergeCell ref="K156:O156"/>
    <mergeCell ref="K157:R157"/>
    <mergeCell ref="D399:D400"/>
    <mergeCell ref="E399:J399"/>
    <mergeCell ref="K399:K400"/>
    <mergeCell ref="L399:N399"/>
    <mergeCell ref="E400:J400"/>
    <mergeCell ref="B423:R423"/>
    <mergeCell ref="B409:R409"/>
    <mergeCell ref="B410:M410"/>
    <mergeCell ref="D411:H411"/>
    <mergeCell ref="L411:P411"/>
    <mergeCell ref="I179:N179"/>
    <mergeCell ref="D179:H179"/>
    <mergeCell ref="K456:O456"/>
    <mergeCell ref="D412:H412"/>
    <mergeCell ref="L412:P412"/>
    <mergeCell ref="B413:R413"/>
    <mergeCell ref="B414:D414"/>
    <mergeCell ref="F414:K414"/>
    <mergeCell ref="E415:E416"/>
    <mergeCell ref="F415:K415"/>
    <mergeCell ref="L415:L416"/>
    <mergeCell ref="M415:O415"/>
    <mergeCell ref="F416:K416"/>
    <mergeCell ref="M416:O416"/>
    <mergeCell ref="D426:H426"/>
    <mergeCell ref="L426:P426"/>
    <mergeCell ref="A454:Q454"/>
    <mergeCell ref="F451:J451"/>
    <mergeCell ref="D446:H446"/>
    <mergeCell ref="E429:E430"/>
    <mergeCell ref="F429:K429"/>
    <mergeCell ref="F430:K430"/>
    <mergeCell ref="K175:N175"/>
    <mergeCell ref="K176:N176"/>
    <mergeCell ref="B424:M424"/>
    <mergeCell ref="D425:H425"/>
    <mergeCell ref="L425:P425"/>
    <mergeCell ref="B176:I176"/>
    <mergeCell ref="B427:R427"/>
    <mergeCell ref="B428:D428"/>
    <mergeCell ref="B177:I177"/>
    <mergeCell ref="K177:O177"/>
    <mergeCell ref="K178:R178"/>
    <mergeCell ref="O173:Q173"/>
    <mergeCell ref="O174:Q174"/>
    <mergeCell ref="K173:M173"/>
    <mergeCell ref="K174:M174"/>
    <mergeCell ref="F163:H163"/>
    <mergeCell ref="F164:I164"/>
    <mergeCell ref="F166:I166"/>
    <mergeCell ref="K166:N166"/>
    <mergeCell ref="F167:I167"/>
    <mergeCell ref="B172:R172"/>
    <mergeCell ref="B173:I173"/>
    <mergeCell ref="O186:Q186"/>
    <mergeCell ref="K201:R201"/>
    <mergeCell ref="L197:N197"/>
    <mergeCell ref="L198:N198"/>
    <mergeCell ref="P197:R197"/>
    <mergeCell ref="P198:R198"/>
    <mergeCell ref="L206:N206"/>
    <mergeCell ref="L207:N207"/>
    <mergeCell ref="P206:R206"/>
    <mergeCell ref="P207:R207"/>
    <mergeCell ref="B198:J198"/>
    <mergeCell ref="B199:J199"/>
    <mergeCell ref="B200:J200"/>
    <mergeCell ref="D202:I202"/>
    <mergeCell ref="J202:O202"/>
    <mergeCell ref="L199:O199"/>
    <mergeCell ref="L200:P200"/>
    <mergeCell ref="B205:R205"/>
    <mergeCell ref="B206:J206"/>
    <mergeCell ref="D203:F203"/>
  </mergeCells>
  <pageMargins left="1.5748031496062993" right="1.1811023622047243" top="1.1811023622047243" bottom="1.1811023622047243" header="0.31496062992125984" footer="0.9842519685039370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4"/>
  <sheetViews>
    <sheetView view="pageBreakPreview" topLeftCell="FE1" zoomScale="90" zoomScaleNormal="100" zoomScaleSheetLayoutView="90" workbookViewId="0">
      <selection activeCell="FO7" sqref="FO7"/>
    </sheetView>
  </sheetViews>
  <sheetFormatPr defaultColWidth="3.7109375" defaultRowHeight="20.100000000000001" customHeight="1" x14ac:dyDescent="0.25"/>
  <cols>
    <col min="1" max="108" width="3.7109375" style="32"/>
    <col min="109" max="109" width="8.7109375" style="32" customWidth="1"/>
    <col min="110" max="113" width="11.28515625" style="32" customWidth="1"/>
    <col min="114" max="114" width="11.5703125" style="32" customWidth="1"/>
    <col min="115" max="169" width="3.7109375" style="32"/>
    <col min="170" max="170" width="4.7109375" style="32" customWidth="1"/>
    <col min="171" max="171" width="14.28515625" style="32" customWidth="1"/>
    <col min="172" max="172" width="7.140625" style="32" customWidth="1"/>
    <col min="173" max="173" width="7.42578125" style="32" customWidth="1"/>
    <col min="174" max="174" width="7.5703125" style="32" customWidth="1"/>
    <col min="175" max="175" width="8" style="32" customWidth="1"/>
    <col min="176" max="177" width="7.5703125" style="32" customWidth="1"/>
    <col min="178" max="16384" width="3.7109375" style="32"/>
  </cols>
  <sheetData>
    <row r="1" spans="1:177" ht="20.100000000000001" customHeight="1" x14ac:dyDescent="0.25">
      <c r="A1" s="46" t="s">
        <v>221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 t="s">
        <v>238</v>
      </c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 t="s">
        <v>239</v>
      </c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 t="s">
        <v>240</v>
      </c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 t="s">
        <v>241</v>
      </c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FN1" s="32" t="s">
        <v>257</v>
      </c>
      <c r="FO1" s="32" t="s">
        <v>258</v>
      </c>
      <c r="FP1" s="32" t="s">
        <v>263</v>
      </c>
      <c r="FQ1" s="32" t="s">
        <v>264</v>
      </c>
      <c r="FR1" s="38" t="s">
        <v>265</v>
      </c>
      <c r="FS1" s="38" t="s">
        <v>266</v>
      </c>
      <c r="FT1" s="38" t="s">
        <v>267</v>
      </c>
      <c r="FU1" s="38" t="s">
        <v>268</v>
      </c>
    </row>
    <row r="2" spans="1:177" ht="20.100000000000001" customHeight="1" x14ac:dyDescent="0.25">
      <c r="B2" s="154" t="s">
        <v>156</v>
      </c>
      <c r="C2" s="154"/>
      <c r="D2" s="154"/>
      <c r="E2" s="72" t="s">
        <v>157</v>
      </c>
      <c r="F2" s="72"/>
      <c r="G2" s="72"/>
      <c r="H2" s="72" t="s">
        <v>2</v>
      </c>
      <c r="I2" s="72"/>
      <c r="J2" s="72" t="s">
        <v>161</v>
      </c>
      <c r="K2" s="72"/>
      <c r="L2" s="72" t="s">
        <v>12</v>
      </c>
      <c r="M2" s="72"/>
      <c r="N2" s="72"/>
      <c r="O2" s="72" t="s">
        <v>12</v>
      </c>
      <c r="P2" s="72"/>
      <c r="Q2" s="72"/>
      <c r="T2" s="154" t="s">
        <v>156</v>
      </c>
      <c r="U2" s="154"/>
      <c r="V2" s="154"/>
      <c r="W2" s="72" t="s">
        <v>157</v>
      </c>
      <c r="X2" s="72"/>
      <c r="Y2" s="72"/>
      <c r="Z2" s="72" t="s">
        <v>2</v>
      </c>
      <c r="AA2" s="72"/>
      <c r="AB2" s="72" t="s">
        <v>161</v>
      </c>
      <c r="AC2" s="72"/>
      <c r="AD2" s="72" t="s">
        <v>12</v>
      </c>
      <c r="AE2" s="72"/>
      <c r="AF2" s="72"/>
      <c r="AG2" s="72" t="s">
        <v>12</v>
      </c>
      <c r="AH2" s="72"/>
      <c r="AI2" s="72"/>
      <c r="AL2" s="154" t="s">
        <v>156</v>
      </c>
      <c r="AM2" s="154"/>
      <c r="AN2" s="154"/>
      <c r="AO2" s="72" t="s">
        <v>157</v>
      </c>
      <c r="AP2" s="72"/>
      <c r="AQ2" s="72"/>
      <c r="AR2" s="72" t="s">
        <v>2</v>
      </c>
      <c r="AS2" s="72"/>
      <c r="AT2" s="72" t="s">
        <v>161</v>
      </c>
      <c r="AU2" s="72"/>
      <c r="AV2" s="72" t="s">
        <v>12</v>
      </c>
      <c r="AW2" s="72"/>
      <c r="AX2" s="72"/>
      <c r="AY2" s="72" t="s">
        <v>12</v>
      </c>
      <c r="AZ2" s="72"/>
      <c r="BA2" s="72"/>
      <c r="BD2" s="154" t="s">
        <v>156</v>
      </c>
      <c r="BE2" s="154"/>
      <c r="BF2" s="154"/>
      <c r="BG2" s="72" t="s">
        <v>157</v>
      </c>
      <c r="BH2" s="72"/>
      <c r="BI2" s="72"/>
      <c r="BJ2" s="72" t="s">
        <v>2</v>
      </c>
      <c r="BK2" s="72"/>
      <c r="BL2" s="72" t="s">
        <v>161</v>
      </c>
      <c r="BM2" s="72"/>
      <c r="BN2" s="72" t="s">
        <v>12</v>
      </c>
      <c r="BO2" s="72"/>
      <c r="BP2" s="72"/>
      <c r="BQ2" s="72" t="s">
        <v>12</v>
      </c>
      <c r="BR2" s="72"/>
      <c r="BS2" s="72"/>
      <c r="BV2" s="154" t="s">
        <v>156</v>
      </c>
      <c r="BW2" s="154"/>
      <c r="BX2" s="154"/>
      <c r="BY2" s="72" t="s">
        <v>157</v>
      </c>
      <c r="BZ2" s="72"/>
      <c r="CA2" s="72"/>
      <c r="CB2" s="72" t="s">
        <v>2</v>
      </c>
      <c r="CC2" s="72"/>
      <c r="CD2" s="72" t="s">
        <v>161</v>
      </c>
      <c r="CE2" s="72"/>
      <c r="CF2" s="72" t="s">
        <v>12</v>
      </c>
      <c r="CG2" s="72"/>
      <c r="CH2" s="72"/>
      <c r="CI2" s="72" t="s">
        <v>12</v>
      </c>
      <c r="CJ2" s="72"/>
      <c r="CK2" s="72"/>
      <c r="FN2" s="32">
        <v>1</v>
      </c>
      <c r="FO2" s="32" t="s">
        <v>259</v>
      </c>
      <c r="FP2" s="32">
        <v>7</v>
      </c>
      <c r="FQ2" s="32">
        <v>7.6</v>
      </c>
      <c r="FR2" s="32">
        <v>8.1</v>
      </c>
      <c r="FS2" s="32">
        <v>8.3000000000000007</v>
      </c>
      <c r="FT2" s="32">
        <v>8.4</v>
      </c>
      <c r="FU2" s="32">
        <v>8.4</v>
      </c>
    </row>
    <row r="3" spans="1:177" ht="20.100000000000001" customHeight="1" x14ac:dyDescent="0.25">
      <c r="B3" s="70" t="s">
        <v>12</v>
      </c>
      <c r="C3" s="70"/>
      <c r="D3" s="70"/>
      <c r="E3" s="70" t="s">
        <v>158</v>
      </c>
      <c r="F3" s="70"/>
      <c r="G3" s="70"/>
      <c r="H3" s="70"/>
      <c r="I3" s="70"/>
      <c r="J3" s="70" t="s">
        <v>36</v>
      </c>
      <c r="K3" s="70"/>
      <c r="L3" s="70" t="s">
        <v>181</v>
      </c>
      <c r="M3" s="70"/>
      <c r="N3" s="70"/>
      <c r="O3" s="70" t="s">
        <v>179</v>
      </c>
      <c r="P3" s="70"/>
      <c r="Q3" s="70"/>
      <c r="T3" s="70" t="s">
        <v>12</v>
      </c>
      <c r="U3" s="70"/>
      <c r="V3" s="70"/>
      <c r="W3" s="70" t="s">
        <v>158</v>
      </c>
      <c r="X3" s="70"/>
      <c r="Y3" s="70"/>
      <c r="Z3" s="70"/>
      <c r="AA3" s="70"/>
      <c r="AB3" s="70" t="s">
        <v>36</v>
      </c>
      <c r="AC3" s="70"/>
      <c r="AD3" s="70" t="s">
        <v>181</v>
      </c>
      <c r="AE3" s="70"/>
      <c r="AF3" s="70"/>
      <c r="AG3" s="70" t="s">
        <v>179</v>
      </c>
      <c r="AH3" s="70"/>
      <c r="AI3" s="70"/>
      <c r="AL3" s="70" t="s">
        <v>12</v>
      </c>
      <c r="AM3" s="70"/>
      <c r="AN3" s="70"/>
      <c r="AO3" s="70" t="s">
        <v>158</v>
      </c>
      <c r="AP3" s="70"/>
      <c r="AQ3" s="70"/>
      <c r="AR3" s="70"/>
      <c r="AS3" s="70"/>
      <c r="AT3" s="70" t="s">
        <v>36</v>
      </c>
      <c r="AU3" s="70"/>
      <c r="AV3" s="70" t="s">
        <v>181</v>
      </c>
      <c r="AW3" s="70"/>
      <c r="AX3" s="70"/>
      <c r="AY3" s="70" t="s">
        <v>179</v>
      </c>
      <c r="AZ3" s="70"/>
      <c r="BA3" s="70"/>
      <c r="BD3" s="70" t="s">
        <v>12</v>
      </c>
      <c r="BE3" s="70"/>
      <c r="BF3" s="70"/>
      <c r="BG3" s="70" t="s">
        <v>158</v>
      </c>
      <c r="BH3" s="70"/>
      <c r="BI3" s="70"/>
      <c r="BJ3" s="70"/>
      <c r="BK3" s="70"/>
      <c r="BL3" s="70" t="s">
        <v>36</v>
      </c>
      <c r="BM3" s="70"/>
      <c r="BN3" s="70" t="s">
        <v>181</v>
      </c>
      <c r="BO3" s="70"/>
      <c r="BP3" s="70"/>
      <c r="BQ3" s="70" t="s">
        <v>179</v>
      </c>
      <c r="BR3" s="70"/>
      <c r="BS3" s="70"/>
      <c r="BV3" s="70" t="s">
        <v>12</v>
      </c>
      <c r="BW3" s="70"/>
      <c r="BX3" s="70"/>
      <c r="BY3" s="70" t="s">
        <v>158</v>
      </c>
      <c r="BZ3" s="70"/>
      <c r="CA3" s="70"/>
      <c r="CB3" s="70"/>
      <c r="CC3" s="70"/>
      <c r="CD3" s="70" t="s">
        <v>36</v>
      </c>
      <c r="CE3" s="70"/>
      <c r="CF3" s="70" t="s">
        <v>181</v>
      </c>
      <c r="CG3" s="70"/>
      <c r="CH3" s="70"/>
      <c r="CI3" s="70" t="s">
        <v>179</v>
      </c>
      <c r="CJ3" s="70"/>
      <c r="CK3" s="70"/>
      <c r="DE3" s="30" t="s">
        <v>2</v>
      </c>
      <c r="DF3" s="34">
        <v>55</v>
      </c>
      <c r="DG3" s="34">
        <v>60</v>
      </c>
      <c r="DH3" s="34">
        <v>65</v>
      </c>
      <c r="DI3" s="34">
        <v>70</v>
      </c>
      <c r="DJ3" s="34">
        <v>75</v>
      </c>
      <c r="FN3" s="32">
        <v>2</v>
      </c>
      <c r="FO3" s="32" t="s">
        <v>260</v>
      </c>
      <c r="FP3" s="32">
        <v>7</v>
      </c>
      <c r="FQ3" s="32">
        <v>7.3</v>
      </c>
      <c r="FR3" s="32">
        <v>7.3</v>
      </c>
      <c r="FS3" s="32">
        <v>7.7</v>
      </c>
      <c r="FT3" s="32">
        <v>7.7</v>
      </c>
      <c r="FU3" s="32">
        <v>7.9</v>
      </c>
    </row>
    <row r="4" spans="1:177" ht="20.100000000000001" customHeight="1" x14ac:dyDescent="0.25">
      <c r="B4" s="70"/>
      <c r="C4" s="70"/>
      <c r="D4" s="70"/>
      <c r="E4" s="70" t="s">
        <v>82</v>
      </c>
      <c r="F4" s="70"/>
      <c r="G4" s="70"/>
      <c r="H4" s="70"/>
      <c r="I4" s="70"/>
      <c r="J4" s="31"/>
      <c r="K4" s="31"/>
      <c r="L4" s="70" t="s">
        <v>176</v>
      </c>
      <c r="M4" s="70"/>
      <c r="N4" s="70"/>
      <c r="O4" s="70" t="s">
        <v>180</v>
      </c>
      <c r="P4" s="70"/>
      <c r="Q4" s="70"/>
      <c r="T4" s="70"/>
      <c r="U4" s="70"/>
      <c r="V4" s="70"/>
      <c r="W4" s="70" t="s">
        <v>82</v>
      </c>
      <c r="X4" s="70"/>
      <c r="Y4" s="70"/>
      <c r="Z4" s="70"/>
      <c r="AA4" s="70"/>
      <c r="AB4" s="31"/>
      <c r="AC4" s="31"/>
      <c r="AD4" s="70" t="s">
        <v>176</v>
      </c>
      <c r="AE4" s="70"/>
      <c r="AF4" s="70"/>
      <c r="AG4" s="70" t="s">
        <v>180</v>
      </c>
      <c r="AH4" s="70"/>
      <c r="AI4" s="70"/>
      <c r="AL4" s="70"/>
      <c r="AM4" s="70"/>
      <c r="AN4" s="70"/>
      <c r="AO4" s="70" t="s">
        <v>82</v>
      </c>
      <c r="AP4" s="70"/>
      <c r="AQ4" s="70"/>
      <c r="AR4" s="70"/>
      <c r="AS4" s="70"/>
      <c r="AT4" s="31"/>
      <c r="AU4" s="31"/>
      <c r="AV4" s="70" t="s">
        <v>176</v>
      </c>
      <c r="AW4" s="70"/>
      <c r="AX4" s="70"/>
      <c r="AY4" s="70" t="s">
        <v>180</v>
      </c>
      <c r="AZ4" s="70"/>
      <c r="BA4" s="70"/>
      <c r="BD4" s="70"/>
      <c r="BE4" s="70"/>
      <c r="BF4" s="70"/>
      <c r="BG4" s="70" t="s">
        <v>82</v>
      </c>
      <c r="BH4" s="70"/>
      <c r="BI4" s="70"/>
      <c r="BJ4" s="70"/>
      <c r="BK4" s="70"/>
      <c r="BL4" s="31"/>
      <c r="BM4" s="31"/>
      <c r="BN4" s="70" t="s">
        <v>176</v>
      </c>
      <c r="BO4" s="70"/>
      <c r="BP4" s="70"/>
      <c r="BQ4" s="70" t="s">
        <v>180</v>
      </c>
      <c r="BR4" s="70"/>
      <c r="BS4" s="70"/>
      <c r="BV4" s="70"/>
      <c r="BW4" s="70"/>
      <c r="BX4" s="70"/>
      <c r="BY4" s="70" t="s">
        <v>82</v>
      </c>
      <c r="BZ4" s="70"/>
      <c r="CA4" s="70"/>
      <c r="CB4" s="70"/>
      <c r="CC4" s="70"/>
      <c r="CD4" s="31"/>
      <c r="CE4" s="31"/>
      <c r="CF4" s="70" t="s">
        <v>176</v>
      </c>
      <c r="CG4" s="70"/>
      <c r="CH4" s="70"/>
      <c r="CI4" s="70" t="s">
        <v>180</v>
      </c>
      <c r="CJ4" s="70"/>
      <c r="CK4" s="70"/>
      <c r="DE4" s="28">
        <f>CB6</f>
        <v>0</v>
      </c>
      <c r="DF4" s="33">
        <f>K39</f>
        <v>73.203883495145632</v>
      </c>
      <c r="DG4" s="33">
        <f>AC39</f>
        <v>73.425196850393704</v>
      </c>
      <c r="DH4" s="33">
        <f>AU39</f>
        <v>73.852295409181636</v>
      </c>
      <c r="DI4" s="33">
        <f>BM39</f>
        <v>73.558648111332005</v>
      </c>
      <c r="DJ4" s="33">
        <f>CE39</f>
        <v>73.622047244094489</v>
      </c>
      <c r="FN4" s="32">
        <v>3</v>
      </c>
      <c r="FO4" s="32" t="s">
        <v>261</v>
      </c>
      <c r="FP4" s="32">
        <v>7</v>
      </c>
      <c r="FQ4" s="32">
        <v>7.4</v>
      </c>
      <c r="FR4" s="32">
        <v>7.4</v>
      </c>
      <c r="FS4" s="32">
        <v>7.6</v>
      </c>
      <c r="FT4" s="32">
        <v>7.7</v>
      </c>
      <c r="FU4" s="32">
        <v>7.8</v>
      </c>
    </row>
    <row r="5" spans="1:177" ht="20.100000000000001" customHeight="1" x14ac:dyDescent="0.25">
      <c r="B5" s="58" t="s">
        <v>10</v>
      </c>
      <c r="C5" s="58"/>
      <c r="D5" s="58"/>
      <c r="E5" s="58" t="s">
        <v>159</v>
      </c>
      <c r="F5" s="58"/>
      <c r="G5" s="58"/>
      <c r="H5" s="58" t="s">
        <v>160</v>
      </c>
      <c r="I5" s="58"/>
      <c r="J5" s="58" t="s">
        <v>162</v>
      </c>
      <c r="K5" s="58"/>
      <c r="L5" s="58" t="s">
        <v>10</v>
      </c>
      <c r="M5" s="58"/>
      <c r="N5" s="58"/>
      <c r="O5" s="58" t="s">
        <v>10</v>
      </c>
      <c r="P5" s="58"/>
      <c r="Q5" s="58"/>
      <c r="T5" s="58" t="s">
        <v>10</v>
      </c>
      <c r="U5" s="58"/>
      <c r="V5" s="58"/>
      <c r="W5" s="58" t="s">
        <v>159</v>
      </c>
      <c r="X5" s="58"/>
      <c r="Y5" s="58"/>
      <c r="Z5" s="58" t="s">
        <v>160</v>
      </c>
      <c r="AA5" s="58"/>
      <c r="AB5" s="58" t="s">
        <v>162</v>
      </c>
      <c r="AC5" s="58"/>
      <c r="AD5" s="58" t="s">
        <v>10</v>
      </c>
      <c r="AE5" s="58"/>
      <c r="AF5" s="58"/>
      <c r="AG5" s="58" t="s">
        <v>10</v>
      </c>
      <c r="AH5" s="58"/>
      <c r="AI5" s="58"/>
      <c r="AL5" s="58" t="s">
        <v>10</v>
      </c>
      <c r="AM5" s="58"/>
      <c r="AN5" s="58"/>
      <c r="AO5" s="58" t="s">
        <v>159</v>
      </c>
      <c r="AP5" s="58"/>
      <c r="AQ5" s="58"/>
      <c r="AR5" s="58" t="s">
        <v>160</v>
      </c>
      <c r="AS5" s="58"/>
      <c r="AT5" s="58" t="s">
        <v>162</v>
      </c>
      <c r="AU5" s="58"/>
      <c r="AV5" s="58" t="s">
        <v>10</v>
      </c>
      <c r="AW5" s="58"/>
      <c r="AX5" s="58"/>
      <c r="AY5" s="58" t="s">
        <v>10</v>
      </c>
      <c r="AZ5" s="58"/>
      <c r="BA5" s="58"/>
      <c r="BD5" s="58" t="s">
        <v>10</v>
      </c>
      <c r="BE5" s="58"/>
      <c r="BF5" s="58"/>
      <c r="BG5" s="58" t="s">
        <v>159</v>
      </c>
      <c r="BH5" s="58"/>
      <c r="BI5" s="58"/>
      <c r="BJ5" s="58" t="s">
        <v>160</v>
      </c>
      <c r="BK5" s="58"/>
      <c r="BL5" s="58" t="s">
        <v>162</v>
      </c>
      <c r="BM5" s="58"/>
      <c r="BN5" s="58" t="s">
        <v>10</v>
      </c>
      <c r="BO5" s="58"/>
      <c r="BP5" s="58"/>
      <c r="BQ5" s="58" t="s">
        <v>10</v>
      </c>
      <c r="BR5" s="58"/>
      <c r="BS5" s="58"/>
      <c r="BV5" s="58" t="s">
        <v>10</v>
      </c>
      <c r="BW5" s="58"/>
      <c r="BX5" s="58"/>
      <c r="BY5" s="58" t="s">
        <v>159</v>
      </c>
      <c r="BZ5" s="58"/>
      <c r="CA5" s="58"/>
      <c r="CB5" s="58" t="s">
        <v>160</v>
      </c>
      <c r="CC5" s="58"/>
      <c r="CD5" s="58" t="s">
        <v>162</v>
      </c>
      <c r="CE5" s="58"/>
      <c r="CF5" s="58" t="s">
        <v>10</v>
      </c>
      <c r="CG5" s="58"/>
      <c r="CH5" s="58"/>
      <c r="CI5" s="58" t="s">
        <v>10</v>
      </c>
      <c r="CJ5" s="58"/>
      <c r="CK5" s="58"/>
      <c r="DE5" s="28">
        <f t="shared" ref="DE5:DE20" si="0">CB7</f>
        <v>1</v>
      </c>
      <c r="DF5" s="33">
        <f>N39</f>
        <v>72.564612326043743</v>
      </c>
      <c r="DG5" s="33">
        <f>AF39</f>
        <v>72.153964809068569</v>
      </c>
      <c r="DH5" s="33">
        <f>AX39</f>
        <v>71.947060652564218</v>
      </c>
      <c r="DI5" s="33">
        <f>BP39</f>
        <v>70.635337200295865</v>
      </c>
      <c r="DJ5" s="33">
        <f>CH39</f>
        <v>69.035721531619544</v>
      </c>
      <c r="FN5" s="32">
        <v>4</v>
      </c>
      <c r="FO5" s="32" t="s">
        <v>262</v>
      </c>
      <c r="FP5" s="32">
        <v>7</v>
      </c>
      <c r="FQ5" s="32">
        <v>6.8</v>
      </c>
      <c r="FR5" s="32">
        <v>7.3</v>
      </c>
      <c r="FS5" s="32">
        <v>7.8</v>
      </c>
      <c r="FT5" s="32">
        <v>6.5</v>
      </c>
      <c r="FU5" s="32">
        <v>6.8</v>
      </c>
    </row>
    <row r="6" spans="1:177" ht="20.100000000000001" customHeight="1" x14ac:dyDescent="0.25">
      <c r="B6" s="72">
        <v>55</v>
      </c>
      <c r="C6" s="72"/>
      <c r="D6" s="72"/>
      <c r="E6" s="72">
        <v>7.5</v>
      </c>
      <c r="F6" s="72"/>
      <c r="G6" s="72"/>
      <c r="H6" s="72">
        <v>0</v>
      </c>
      <c r="I6" s="72"/>
      <c r="J6" s="123">
        <f>'Lampiran 1'!I7</f>
        <v>3</v>
      </c>
      <c r="K6" s="123"/>
      <c r="L6" s="122">
        <f>'Lampiran 1'!K7</f>
        <v>46</v>
      </c>
      <c r="M6" s="122"/>
      <c r="N6" s="122"/>
      <c r="O6" s="122">
        <f>'Lampiran 1'!O7</f>
        <v>48</v>
      </c>
      <c r="P6" s="122"/>
      <c r="Q6" s="122"/>
      <c r="T6" s="72">
        <v>60</v>
      </c>
      <c r="U6" s="72"/>
      <c r="V6" s="72"/>
      <c r="W6" s="72">
        <v>7.5</v>
      </c>
      <c r="X6" s="72"/>
      <c r="Y6" s="72"/>
      <c r="Z6" s="72">
        <v>0</v>
      </c>
      <c r="AA6" s="72"/>
      <c r="AB6" s="123">
        <f>'Lampiran 1'!AA7</f>
        <v>3</v>
      </c>
      <c r="AC6" s="123"/>
      <c r="AD6" s="122">
        <f>'Lampiran 1'!AC7</f>
        <v>51</v>
      </c>
      <c r="AE6" s="122"/>
      <c r="AF6" s="122"/>
      <c r="AG6" s="122">
        <f>'Lampiran 1'!AG7</f>
        <v>53</v>
      </c>
      <c r="AH6" s="122"/>
      <c r="AI6" s="122"/>
      <c r="AL6" s="72">
        <v>65</v>
      </c>
      <c r="AM6" s="72"/>
      <c r="AN6" s="72"/>
      <c r="AO6" s="72">
        <v>7.5</v>
      </c>
      <c r="AP6" s="72"/>
      <c r="AQ6" s="72"/>
      <c r="AR6" s="72">
        <v>0</v>
      </c>
      <c r="AS6" s="72"/>
      <c r="AT6" s="123">
        <f>'Lampiran 1'!AS7</f>
        <v>3</v>
      </c>
      <c r="AU6" s="123"/>
      <c r="AV6" s="122">
        <f>'Lampiran 1'!AU7</f>
        <v>56</v>
      </c>
      <c r="AW6" s="122"/>
      <c r="AX6" s="122"/>
      <c r="AY6" s="122">
        <f>'Lampiran 1'!AY7</f>
        <v>58</v>
      </c>
      <c r="AZ6" s="122"/>
      <c r="BA6" s="122"/>
      <c r="BD6" s="72">
        <v>70</v>
      </c>
      <c r="BE6" s="72"/>
      <c r="BF6" s="72"/>
      <c r="BG6" s="72">
        <v>7.5</v>
      </c>
      <c r="BH6" s="72"/>
      <c r="BI6" s="72"/>
      <c r="BJ6" s="72">
        <v>0</v>
      </c>
      <c r="BK6" s="72"/>
      <c r="BL6" s="123">
        <f>'Lampiran 1'!BK7</f>
        <v>3</v>
      </c>
      <c r="BM6" s="123"/>
      <c r="BN6" s="122">
        <f>'Lampiran 1'!BM7</f>
        <v>61</v>
      </c>
      <c r="BO6" s="122"/>
      <c r="BP6" s="122"/>
      <c r="BQ6" s="122">
        <f>'Lampiran 1'!BQ7</f>
        <v>63</v>
      </c>
      <c r="BR6" s="122"/>
      <c r="BS6" s="122"/>
      <c r="BV6" s="72">
        <v>75</v>
      </c>
      <c r="BW6" s="72"/>
      <c r="BX6" s="72"/>
      <c r="BY6" s="72">
        <v>7.5</v>
      </c>
      <c r="BZ6" s="72"/>
      <c r="CA6" s="72"/>
      <c r="CB6" s="72">
        <v>0</v>
      </c>
      <c r="CC6" s="72"/>
      <c r="CD6" s="123">
        <f>'Lampiran 1'!CC7</f>
        <v>3</v>
      </c>
      <c r="CE6" s="123"/>
      <c r="CF6" s="122">
        <f>'Lampiran 1'!CE7</f>
        <v>66</v>
      </c>
      <c r="CG6" s="122"/>
      <c r="CH6" s="122"/>
      <c r="CI6" s="122">
        <f>'Lampiran 1'!CI7</f>
        <v>68</v>
      </c>
      <c r="CJ6" s="122"/>
      <c r="CK6" s="122"/>
      <c r="DE6" s="28">
        <f t="shared" si="0"/>
        <v>2</v>
      </c>
      <c r="DF6" s="33">
        <f t="shared" ref="DF6:DF20" si="1">N40</f>
        <v>71.008403361344534</v>
      </c>
      <c r="DG6" s="33">
        <f t="shared" ref="DG6:DG20" si="2">AF40</f>
        <v>70.508059230834988</v>
      </c>
      <c r="DH6" s="33">
        <f t="shared" ref="DH6:DH20" si="3">AX40</f>
        <v>70.462778147408883</v>
      </c>
      <c r="DI6" s="33">
        <f t="shared" ref="DI6:DI20" si="4">BP40</f>
        <v>67.024291667115364</v>
      </c>
      <c r="DJ6" s="33">
        <f t="shared" ref="DJ6:DJ20" si="5">CH40</f>
        <v>64.301431143277995</v>
      </c>
      <c r="FP6" s="39">
        <f>AVERAGE(FP2:FP5)</f>
        <v>7</v>
      </c>
      <c r="FQ6" s="33">
        <f>AVERAGE(FQ2:FQ5)</f>
        <v>7.2749999999999995</v>
      </c>
      <c r="FR6" s="33">
        <f t="shared" ref="FR6:FU6" si="6">AVERAGE(FR2:FR5)</f>
        <v>7.5249999999999995</v>
      </c>
      <c r="FS6" s="33">
        <f t="shared" si="6"/>
        <v>7.8500000000000005</v>
      </c>
      <c r="FT6" s="33">
        <f t="shared" si="6"/>
        <v>7.5750000000000002</v>
      </c>
      <c r="FU6" s="33">
        <f t="shared" si="6"/>
        <v>7.7250000000000005</v>
      </c>
    </row>
    <row r="7" spans="1:177" ht="20.100000000000001" customHeight="1" x14ac:dyDescent="0.25">
      <c r="B7" s="70"/>
      <c r="C7" s="70"/>
      <c r="D7" s="70"/>
      <c r="E7" s="70"/>
      <c r="F7" s="70"/>
      <c r="G7" s="70"/>
      <c r="H7" s="70">
        <v>1</v>
      </c>
      <c r="I7" s="70"/>
      <c r="J7" s="124">
        <f>'Lampiran 1'!I8</f>
        <v>2.9300970873786407</v>
      </c>
      <c r="K7" s="124"/>
      <c r="L7" s="143">
        <f>'Lampiran 1'!K8</f>
        <v>46</v>
      </c>
      <c r="M7" s="143"/>
      <c r="N7" s="143"/>
      <c r="O7" s="143">
        <f>'Lampiran 1'!O8</f>
        <v>48</v>
      </c>
      <c r="P7" s="143"/>
      <c r="Q7" s="143"/>
      <c r="T7" s="70"/>
      <c r="U7" s="70"/>
      <c r="V7" s="70"/>
      <c r="W7" s="70"/>
      <c r="X7" s="70"/>
      <c r="Y7" s="70"/>
      <c r="Z7" s="70">
        <v>1</v>
      </c>
      <c r="AA7" s="70"/>
      <c r="AB7" s="124">
        <f>'Lampiran 1'!AA8</f>
        <v>2.8630434782608694</v>
      </c>
      <c r="AC7" s="124"/>
      <c r="AD7" s="143">
        <f>'Lampiran 1'!AC8</f>
        <v>51</v>
      </c>
      <c r="AE7" s="143"/>
      <c r="AF7" s="143"/>
      <c r="AG7" s="143">
        <f>'Lampiran 1'!AG8</f>
        <v>53</v>
      </c>
      <c r="AH7" s="143"/>
      <c r="AI7" s="143"/>
      <c r="AL7" s="70"/>
      <c r="AM7" s="70"/>
      <c r="AN7" s="70"/>
      <c r="AO7" s="70"/>
      <c r="AP7" s="70"/>
      <c r="AQ7" s="70"/>
      <c r="AR7" s="70">
        <v>1</v>
      </c>
      <c r="AS7" s="70"/>
      <c r="AT7" s="124">
        <f>'Lampiran 1'!AS8</f>
        <v>2.7962529274004684</v>
      </c>
      <c r="AU7" s="124"/>
      <c r="AV7" s="143">
        <f>'Lampiran 1'!AU8</f>
        <v>56</v>
      </c>
      <c r="AW7" s="143"/>
      <c r="AX7" s="143"/>
      <c r="AY7" s="143">
        <f>'Lampiran 1'!AY8</f>
        <v>58</v>
      </c>
      <c r="AZ7" s="143"/>
      <c r="BA7" s="143"/>
      <c r="BD7" s="70"/>
      <c r="BE7" s="70"/>
      <c r="BF7" s="70"/>
      <c r="BG7" s="70"/>
      <c r="BH7" s="70"/>
      <c r="BI7" s="70"/>
      <c r="BJ7" s="70">
        <v>1</v>
      </c>
      <c r="BK7" s="70"/>
      <c r="BL7" s="124">
        <f>'Lampiran 1'!BK8</f>
        <v>2.7013440000000002</v>
      </c>
      <c r="BM7" s="124"/>
      <c r="BN7" s="143">
        <f>'Lampiran 1'!BM8</f>
        <v>61</v>
      </c>
      <c r="BO7" s="143"/>
      <c r="BP7" s="143"/>
      <c r="BQ7" s="143">
        <f>'Lampiran 1'!BQ8</f>
        <v>63</v>
      </c>
      <c r="BR7" s="143"/>
      <c r="BS7" s="143"/>
      <c r="BV7" s="70"/>
      <c r="BW7" s="70"/>
      <c r="BX7" s="70"/>
      <c r="BY7" s="70"/>
      <c r="BZ7" s="70"/>
      <c r="CA7" s="70"/>
      <c r="CB7" s="70">
        <v>1</v>
      </c>
      <c r="CC7" s="70"/>
      <c r="CD7" s="124">
        <f>'Lampiran 1'!CC8</f>
        <v>2.55565</v>
      </c>
      <c r="CE7" s="124"/>
      <c r="CF7" s="143">
        <f>'Lampiran 1'!CE8</f>
        <v>66</v>
      </c>
      <c r="CG7" s="143"/>
      <c r="CH7" s="143"/>
      <c r="CI7" s="143">
        <f>'Lampiran 1'!CI8</f>
        <v>68</v>
      </c>
      <c r="CJ7" s="143"/>
      <c r="CK7" s="143"/>
      <c r="DE7" s="28">
        <f t="shared" si="0"/>
        <v>3</v>
      </c>
      <c r="DF7" s="33">
        <f t="shared" si="1"/>
        <v>70.097508125677138</v>
      </c>
      <c r="DG7" s="33">
        <f t="shared" si="2"/>
        <v>69.628796400449943</v>
      </c>
      <c r="DH7" s="33">
        <f t="shared" si="3"/>
        <v>69.326731153078455</v>
      </c>
      <c r="DI7" s="33">
        <f t="shared" si="4"/>
        <v>64.81975897267418</v>
      </c>
      <c r="DJ7" s="33">
        <f t="shared" si="5"/>
        <v>61.452667543739082</v>
      </c>
    </row>
    <row r="8" spans="1:177" ht="20.100000000000001" customHeight="1" x14ac:dyDescent="0.25">
      <c r="B8" s="70"/>
      <c r="C8" s="70"/>
      <c r="D8" s="70"/>
      <c r="E8" s="70"/>
      <c r="F8" s="70"/>
      <c r="G8" s="70"/>
      <c r="H8" s="70">
        <v>2</v>
      </c>
      <c r="I8" s="70"/>
      <c r="J8" s="124">
        <f>'Lampiran 1'!I9</f>
        <v>2.7728155339805824</v>
      </c>
      <c r="K8" s="124"/>
      <c r="L8" s="143">
        <f>'Lampiran 1'!K9</f>
        <v>46</v>
      </c>
      <c r="M8" s="143"/>
      <c r="N8" s="143"/>
      <c r="O8" s="143">
        <f>'Lampiran 1'!O9</f>
        <v>48</v>
      </c>
      <c r="P8" s="143"/>
      <c r="Q8" s="143"/>
      <c r="T8" s="70"/>
      <c r="U8" s="70"/>
      <c r="V8" s="70"/>
      <c r="W8" s="70"/>
      <c r="X8" s="70"/>
      <c r="Y8" s="70"/>
      <c r="Z8" s="70">
        <v>2</v>
      </c>
      <c r="AA8" s="70"/>
      <c r="AB8" s="124">
        <f>'Lampiran 1'!AA9</f>
        <v>2.7032608695652169</v>
      </c>
      <c r="AC8" s="124"/>
      <c r="AD8" s="143">
        <f>'Lampiran 1'!AC9</f>
        <v>51</v>
      </c>
      <c r="AE8" s="143"/>
      <c r="AF8" s="143"/>
      <c r="AG8" s="143">
        <f>'Lampiran 1'!AG9</f>
        <v>53</v>
      </c>
      <c r="AH8" s="143"/>
      <c r="AI8" s="143"/>
      <c r="AL8" s="70"/>
      <c r="AM8" s="70"/>
      <c r="AN8" s="70"/>
      <c r="AO8" s="70"/>
      <c r="AP8" s="70"/>
      <c r="AQ8" s="70"/>
      <c r="AR8" s="70">
        <v>2</v>
      </c>
      <c r="AS8" s="70"/>
      <c r="AT8" s="124">
        <f>'Lampiran 1'!AS9</f>
        <v>2.6557377049180326</v>
      </c>
      <c r="AU8" s="124"/>
      <c r="AV8" s="143">
        <f>'Lampiran 1'!AU9</f>
        <v>56</v>
      </c>
      <c r="AW8" s="143"/>
      <c r="AX8" s="143"/>
      <c r="AY8" s="143">
        <f>'Lampiran 1'!AY9</f>
        <v>58</v>
      </c>
      <c r="AZ8" s="143"/>
      <c r="BA8" s="143"/>
      <c r="BD8" s="70"/>
      <c r="BE8" s="70"/>
      <c r="BF8" s="70"/>
      <c r="BG8" s="70"/>
      <c r="BH8" s="70"/>
      <c r="BI8" s="70"/>
      <c r="BJ8" s="70">
        <v>2</v>
      </c>
      <c r="BK8" s="70"/>
      <c r="BL8" s="124">
        <f>'Lampiran 1'!BK9</f>
        <v>2.4055300000000002</v>
      </c>
      <c r="BM8" s="124"/>
      <c r="BN8" s="143">
        <f>'Lampiran 1'!BM9</f>
        <v>61</v>
      </c>
      <c r="BO8" s="143"/>
      <c r="BP8" s="143"/>
      <c r="BQ8" s="143">
        <f>'Lampiran 1'!BQ9</f>
        <v>63</v>
      </c>
      <c r="BR8" s="143"/>
      <c r="BS8" s="143"/>
      <c r="BV8" s="70"/>
      <c r="BW8" s="70"/>
      <c r="BX8" s="70"/>
      <c r="BY8" s="70"/>
      <c r="BZ8" s="70"/>
      <c r="CA8" s="70"/>
      <c r="CB8" s="70">
        <v>2</v>
      </c>
      <c r="CC8" s="70"/>
      <c r="CD8" s="124">
        <f>'Lampiran 1'!CC9</f>
        <v>2.2167235494880546</v>
      </c>
      <c r="CE8" s="124"/>
      <c r="CF8" s="143">
        <f>'Lampiran 1'!CE9</f>
        <v>66</v>
      </c>
      <c r="CG8" s="143"/>
      <c r="CH8" s="143"/>
      <c r="CI8" s="143">
        <f>'Lampiran 1'!CI9</f>
        <v>68</v>
      </c>
      <c r="CJ8" s="143"/>
      <c r="CK8" s="143"/>
      <c r="DE8" s="28">
        <f t="shared" si="0"/>
        <v>4</v>
      </c>
      <c r="DF8" s="33">
        <f t="shared" si="1"/>
        <v>68.778280542986423</v>
      </c>
      <c r="DG8" s="33">
        <f t="shared" si="2"/>
        <v>68.574782907920579</v>
      </c>
      <c r="DH8" s="33">
        <f t="shared" si="3"/>
        <v>67.731011964510273</v>
      </c>
      <c r="DI8" s="33">
        <f t="shared" si="4"/>
        <v>62.393541204746569</v>
      </c>
      <c r="DJ8" s="33">
        <f t="shared" si="5"/>
        <v>58.669838730051794</v>
      </c>
    </row>
    <row r="9" spans="1:177" ht="20.100000000000001" customHeight="1" x14ac:dyDescent="0.25">
      <c r="B9" s="70"/>
      <c r="C9" s="70"/>
      <c r="D9" s="70"/>
      <c r="E9" s="70"/>
      <c r="F9" s="70"/>
      <c r="G9" s="70"/>
      <c r="H9" s="70">
        <v>3</v>
      </c>
      <c r="I9" s="70"/>
      <c r="J9" s="124">
        <f>'Lampiran 1'!I10</f>
        <v>2.6883495145631069</v>
      </c>
      <c r="K9" s="124"/>
      <c r="L9" s="143">
        <f>'Lampiran 1'!K10</f>
        <v>46</v>
      </c>
      <c r="M9" s="143"/>
      <c r="N9" s="143"/>
      <c r="O9" s="143">
        <f>'Lampiran 1'!O10</f>
        <v>48</v>
      </c>
      <c r="P9" s="143"/>
      <c r="Q9" s="143"/>
      <c r="T9" s="70"/>
      <c r="U9" s="70"/>
      <c r="V9" s="70"/>
      <c r="W9" s="70"/>
      <c r="X9" s="70"/>
      <c r="Y9" s="70"/>
      <c r="Z9" s="70">
        <v>3</v>
      </c>
      <c r="AA9" s="70"/>
      <c r="AB9" s="124">
        <f>'Lampiran 1'!AA10</f>
        <v>2.625</v>
      </c>
      <c r="AC9" s="124"/>
      <c r="AD9" s="143">
        <f>'Lampiran 1'!AC10</f>
        <v>51</v>
      </c>
      <c r="AE9" s="143"/>
      <c r="AF9" s="143"/>
      <c r="AG9" s="143">
        <f>'Lampiran 1'!AG10</f>
        <v>53</v>
      </c>
      <c r="AH9" s="143"/>
      <c r="AI9" s="143"/>
      <c r="AL9" s="70"/>
      <c r="AM9" s="70"/>
      <c r="AN9" s="70"/>
      <c r="AO9" s="70"/>
      <c r="AP9" s="70"/>
      <c r="AQ9" s="70"/>
      <c r="AR9" s="70">
        <v>3</v>
      </c>
      <c r="AS9" s="70"/>
      <c r="AT9" s="124">
        <f>'Lampiran 1'!AS10</f>
        <v>2.557377049180328</v>
      </c>
      <c r="AU9" s="124"/>
      <c r="AV9" s="143">
        <f>'Lampiran 1'!AU10</f>
        <v>56</v>
      </c>
      <c r="AW9" s="143"/>
      <c r="AX9" s="143"/>
      <c r="AY9" s="143">
        <f>'Lampiran 1'!AY10</f>
        <v>58</v>
      </c>
      <c r="AZ9" s="143"/>
      <c r="BA9" s="143"/>
      <c r="BD9" s="70"/>
      <c r="BE9" s="70"/>
      <c r="BF9" s="70"/>
      <c r="BG9" s="70"/>
      <c r="BH9" s="70"/>
      <c r="BI9" s="70"/>
      <c r="BJ9" s="70">
        <v>3</v>
      </c>
      <c r="BK9" s="70"/>
      <c r="BL9" s="124">
        <f>'Lampiran 1'!BK10</f>
        <v>2.2547899999999998</v>
      </c>
      <c r="BM9" s="124"/>
      <c r="BN9" s="143">
        <f>'Lampiran 1'!BM10</f>
        <v>61</v>
      </c>
      <c r="BO9" s="143"/>
      <c r="BP9" s="143"/>
      <c r="BQ9" s="143">
        <f>'Lampiran 1'!BQ10</f>
        <v>63</v>
      </c>
      <c r="BR9" s="143"/>
      <c r="BS9" s="143"/>
      <c r="BV9" s="70"/>
      <c r="BW9" s="70"/>
      <c r="BX9" s="70"/>
      <c r="BY9" s="70"/>
      <c r="BZ9" s="70"/>
      <c r="CA9" s="70"/>
      <c r="CB9" s="70">
        <v>3</v>
      </c>
      <c r="CC9" s="70"/>
      <c r="CD9" s="124">
        <f>'Lampiran 1'!CC10</f>
        <v>2.0529010238907848</v>
      </c>
      <c r="CE9" s="124"/>
      <c r="CF9" s="143">
        <f>'Lampiran 1'!CE10</f>
        <v>66</v>
      </c>
      <c r="CG9" s="143"/>
      <c r="CH9" s="143"/>
      <c r="CI9" s="143">
        <f>'Lampiran 1'!CI10</f>
        <v>68</v>
      </c>
      <c r="CJ9" s="143"/>
      <c r="CK9" s="143"/>
      <c r="DE9" s="28">
        <f t="shared" si="0"/>
        <v>5</v>
      </c>
      <c r="DF9" s="33">
        <f t="shared" si="1"/>
        <v>67.181926278240184</v>
      </c>
      <c r="DG9" s="33">
        <f t="shared" si="2"/>
        <v>66.736300819540418</v>
      </c>
      <c r="DH9" s="33">
        <f t="shared" si="3"/>
        <v>65.5399078386437</v>
      </c>
      <c r="DI9" s="33">
        <f t="shared" si="4"/>
        <v>59.319745394215218</v>
      </c>
      <c r="DJ9" s="33">
        <f t="shared" si="5"/>
        <v>55.581953117929231</v>
      </c>
    </row>
    <row r="10" spans="1:177" ht="20.100000000000001" customHeight="1" x14ac:dyDescent="0.25">
      <c r="B10" s="70"/>
      <c r="C10" s="70"/>
      <c r="D10" s="70"/>
      <c r="E10" s="70"/>
      <c r="F10" s="70"/>
      <c r="G10" s="70"/>
      <c r="H10" s="70">
        <v>4</v>
      </c>
      <c r="I10" s="70"/>
      <c r="J10" s="124">
        <f>'Lampiran 1'!I11</f>
        <v>2.5747572815533983</v>
      </c>
      <c r="K10" s="124"/>
      <c r="L10" s="143">
        <f>'Lampiran 1'!K11</f>
        <v>47</v>
      </c>
      <c r="M10" s="143"/>
      <c r="N10" s="143"/>
      <c r="O10" s="143">
        <f>'Lampiran 1'!O11</f>
        <v>49</v>
      </c>
      <c r="P10" s="143"/>
      <c r="Q10" s="143"/>
      <c r="T10" s="70"/>
      <c r="U10" s="70"/>
      <c r="V10" s="70"/>
      <c r="W10" s="70"/>
      <c r="X10" s="70"/>
      <c r="Y10" s="70"/>
      <c r="Z10" s="70">
        <v>4</v>
      </c>
      <c r="AA10" s="70"/>
      <c r="AB10" s="124">
        <f>'Lampiran 1'!AA11</f>
        <v>2.5369565217391306</v>
      </c>
      <c r="AC10" s="124"/>
      <c r="AD10" s="143">
        <f>'Lampiran 1'!AC11</f>
        <v>52</v>
      </c>
      <c r="AE10" s="143"/>
      <c r="AF10" s="143"/>
      <c r="AG10" s="143">
        <f>'Lampiran 1'!AG11</f>
        <v>54</v>
      </c>
      <c r="AH10" s="143"/>
      <c r="AI10" s="143"/>
      <c r="AL10" s="70"/>
      <c r="AM10" s="70"/>
      <c r="AN10" s="70"/>
      <c r="AO10" s="70"/>
      <c r="AP10" s="70"/>
      <c r="AQ10" s="70"/>
      <c r="AR10" s="70">
        <v>4</v>
      </c>
      <c r="AS10" s="70"/>
      <c r="AT10" s="124">
        <f>'Lampiran 1'!AS11</f>
        <v>2.4309133489461354</v>
      </c>
      <c r="AU10" s="124"/>
      <c r="AV10" s="143">
        <f>'Lampiran 1'!AU11</f>
        <v>57</v>
      </c>
      <c r="AW10" s="143"/>
      <c r="AX10" s="143"/>
      <c r="AY10" s="143">
        <f>'Lampiran 1'!AY11</f>
        <v>59</v>
      </c>
      <c r="AZ10" s="143"/>
      <c r="BA10" s="143"/>
      <c r="BD10" s="70"/>
      <c r="BE10" s="70"/>
      <c r="BF10" s="70"/>
      <c r="BG10" s="70"/>
      <c r="BH10" s="70"/>
      <c r="BI10" s="70"/>
      <c r="BJ10" s="70">
        <v>4</v>
      </c>
      <c r="BK10" s="70"/>
      <c r="BL10" s="124">
        <f>'Lampiran 1'!BK11</f>
        <v>2.1093200000000003</v>
      </c>
      <c r="BM10" s="124"/>
      <c r="BN10" s="143">
        <f>'Lampiran 1'!BM11</f>
        <v>62</v>
      </c>
      <c r="BO10" s="143"/>
      <c r="BP10" s="143"/>
      <c r="BQ10" s="143">
        <f>'Lampiran 1'!BQ11</f>
        <v>64</v>
      </c>
      <c r="BR10" s="143"/>
      <c r="BS10" s="143"/>
      <c r="BV10" s="70"/>
      <c r="BW10" s="70"/>
      <c r="BX10" s="70"/>
      <c r="BY10" s="70"/>
      <c r="BZ10" s="70"/>
      <c r="CA10" s="70"/>
      <c r="CB10" s="70">
        <v>4</v>
      </c>
      <c r="CC10" s="70"/>
      <c r="CD10" s="124">
        <f>'Lampiran 1'!CC11</f>
        <v>1.9146757679180888</v>
      </c>
      <c r="CE10" s="124"/>
      <c r="CF10" s="143">
        <f>'Lampiran 1'!CE11</f>
        <v>67</v>
      </c>
      <c r="CG10" s="143"/>
      <c r="CH10" s="143"/>
      <c r="CI10" s="143">
        <f>'Lampiran 1'!CI11</f>
        <v>69</v>
      </c>
      <c r="CJ10" s="143"/>
      <c r="CK10" s="143"/>
      <c r="DE10" s="28">
        <f t="shared" si="0"/>
        <v>6</v>
      </c>
      <c r="DF10" s="33">
        <f t="shared" si="1"/>
        <v>65.151515151515156</v>
      </c>
      <c r="DG10" s="33">
        <f t="shared" si="2"/>
        <v>64.463926020875292</v>
      </c>
      <c r="DH10" s="33">
        <f t="shared" si="3"/>
        <v>63.029569999074688</v>
      </c>
      <c r="DI10" s="33">
        <f t="shared" si="4"/>
        <v>55.971928451934048</v>
      </c>
      <c r="DJ10" s="33">
        <f t="shared" si="5"/>
        <v>52.58441621177721</v>
      </c>
    </row>
    <row r="11" spans="1:177" ht="20.100000000000001" customHeight="1" x14ac:dyDescent="0.25">
      <c r="B11" s="70"/>
      <c r="C11" s="70"/>
      <c r="D11" s="70"/>
      <c r="E11" s="70"/>
      <c r="F11" s="70"/>
      <c r="G11" s="70"/>
      <c r="H11" s="70">
        <v>5</v>
      </c>
      <c r="I11" s="70"/>
      <c r="J11" s="124">
        <f>'Lampiran 1'!I12</f>
        <v>2.4495145631067961</v>
      </c>
      <c r="K11" s="124"/>
      <c r="L11" s="143">
        <f>'Lampiran 1'!K12</f>
        <v>47</v>
      </c>
      <c r="M11" s="143"/>
      <c r="N11" s="143"/>
      <c r="O11" s="143">
        <f>'Lampiran 1'!O12</f>
        <v>49</v>
      </c>
      <c r="P11" s="143"/>
      <c r="Q11" s="143"/>
      <c r="T11" s="70"/>
      <c r="U11" s="70"/>
      <c r="V11" s="70"/>
      <c r="W11" s="70"/>
      <c r="X11" s="70"/>
      <c r="Y11" s="70"/>
      <c r="Z11" s="70">
        <v>5</v>
      </c>
      <c r="AA11" s="70"/>
      <c r="AB11" s="124">
        <f>'Lampiran 1'!AA12</f>
        <v>2.3967391304347827</v>
      </c>
      <c r="AC11" s="124"/>
      <c r="AD11" s="143">
        <f>'Lampiran 1'!AC12</f>
        <v>52</v>
      </c>
      <c r="AE11" s="143"/>
      <c r="AF11" s="143"/>
      <c r="AG11" s="143">
        <f>'Lampiran 1'!AG12</f>
        <v>54</v>
      </c>
      <c r="AH11" s="143"/>
      <c r="AI11" s="143"/>
      <c r="AL11" s="70"/>
      <c r="AM11" s="70"/>
      <c r="AN11" s="70"/>
      <c r="AO11" s="70"/>
      <c r="AP11" s="70"/>
      <c r="AQ11" s="70"/>
      <c r="AR11" s="70">
        <v>5</v>
      </c>
      <c r="AS11" s="70"/>
      <c r="AT11" s="124">
        <f>'Lampiran 1'!AS12</f>
        <v>2.2763466042154565</v>
      </c>
      <c r="AU11" s="124"/>
      <c r="AV11" s="143">
        <f>'Lampiran 1'!AU12</f>
        <v>57</v>
      </c>
      <c r="AW11" s="143"/>
      <c r="AX11" s="143"/>
      <c r="AY11" s="143">
        <f>'Lampiran 1'!AY12</f>
        <v>59</v>
      </c>
      <c r="AZ11" s="143"/>
      <c r="BA11" s="143"/>
      <c r="BD11" s="70"/>
      <c r="BE11" s="70"/>
      <c r="BF11" s="70"/>
      <c r="BG11" s="70"/>
      <c r="BH11" s="70"/>
      <c r="BI11" s="70"/>
      <c r="BJ11" s="70">
        <v>5</v>
      </c>
      <c r="BK11" s="70"/>
      <c r="BL11" s="124">
        <f>'Lampiran 1'!BK12</f>
        <v>1.94994</v>
      </c>
      <c r="BM11" s="124"/>
      <c r="BN11" s="143">
        <f>'Lampiran 1'!BM12</f>
        <v>62</v>
      </c>
      <c r="BO11" s="143"/>
      <c r="BP11" s="143"/>
      <c r="BQ11" s="143">
        <f>'Lampiran 1'!BQ12</f>
        <v>64</v>
      </c>
      <c r="BR11" s="143"/>
      <c r="BS11" s="143"/>
      <c r="BV11" s="70"/>
      <c r="BW11" s="70"/>
      <c r="BX11" s="70"/>
      <c r="BY11" s="70"/>
      <c r="BZ11" s="70"/>
      <c r="CA11" s="70"/>
      <c r="CB11" s="70">
        <v>5</v>
      </c>
      <c r="CC11" s="70"/>
      <c r="CD11" s="124">
        <f>'Lampiran 1'!CC12</f>
        <v>1.781569965870307</v>
      </c>
      <c r="CE11" s="124"/>
      <c r="CF11" s="143">
        <f>'Lampiran 1'!CE12</f>
        <v>67</v>
      </c>
      <c r="CG11" s="143"/>
      <c r="CH11" s="143"/>
      <c r="CI11" s="143">
        <f>'Lampiran 1'!CI12</f>
        <v>69</v>
      </c>
      <c r="CJ11" s="143"/>
      <c r="CK11" s="143"/>
      <c r="DE11" s="28">
        <f t="shared" si="0"/>
        <v>7</v>
      </c>
      <c r="DF11" s="33">
        <f t="shared" si="1"/>
        <v>62.702702702702709</v>
      </c>
      <c r="DG11" s="33">
        <f t="shared" si="2"/>
        <v>61.497922995845997</v>
      </c>
      <c r="DH11" s="33">
        <f t="shared" si="3"/>
        <v>59.98182845777977</v>
      </c>
      <c r="DI11" s="33">
        <f t="shared" si="4"/>
        <v>54.524106571650698</v>
      </c>
      <c r="DJ11" s="33">
        <f t="shared" si="5"/>
        <v>51.520622017915287</v>
      </c>
    </row>
    <row r="12" spans="1:177" ht="20.100000000000001" customHeight="1" x14ac:dyDescent="0.25">
      <c r="B12" s="70"/>
      <c r="C12" s="70"/>
      <c r="D12" s="70"/>
      <c r="E12" s="70"/>
      <c r="F12" s="70"/>
      <c r="G12" s="70"/>
      <c r="H12" s="70">
        <v>6</v>
      </c>
      <c r="I12" s="70"/>
      <c r="J12" s="124">
        <f>'Lampiran 1'!I13</f>
        <v>2.3067961165048545</v>
      </c>
      <c r="K12" s="124"/>
      <c r="L12" s="143">
        <f>'Lampiran 1'!K13</f>
        <v>47</v>
      </c>
      <c r="M12" s="143"/>
      <c r="N12" s="143"/>
      <c r="O12" s="143">
        <f>'Lampiran 1'!O13</f>
        <v>49</v>
      </c>
      <c r="P12" s="143"/>
      <c r="Q12" s="143"/>
      <c r="T12" s="70"/>
      <c r="U12" s="70"/>
      <c r="V12" s="70"/>
      <c r="W12" s="70"/>
      <c r="X12" s="70"/>
      <c r="Y12" s="70"/>
      <c r="Z12" s="70">
        <v>6</v>
      </c>
      <c r="AA12" s="70"/>
      <c r="AB12" s="124">
        <f>'Lampiran 1'!AA13</f>
        <v>2.2434782608695651</v>
      </c>
      <c r="AC12" s="124"/>
      <c r="AD12" s="143">
        <f>'Lampiran 1'!AC13</f>
        <v>52</v>
      </c>
      <c r="AE12" s="143"/>
      <c r="AF12" s="143"/>
      <c r="AG12" s="143">
        <f>'Lampiran 1'!AG13</f>
        <v>54</v>
      </c>
      <c r="AH12" s="143"/>
      <c r="AI12" s="143"/>
      <c r="AL12" s="70"/>
      <c r="AM12" s="70"/>
      <c r="AN12" s="70"/>
      <c r="AO12" s="70"/>
      <c r="AP12" s="70"/>
      <c r="AQ12" s="70"/>
      <c r="AR12" s="70">
        <v>6</v>
      </c>
      <c r="AS12" s="70"/>
      <c r="AT12" s="124">
        <f>'Lampiran 1'!AS13</f>
        <v>2.1217798594847772</v>
      </c>
      <c r="AU12" s="124"/>
      <c r="AV12" s="143">
        <f>'Lampiran 1'!AU13</f>
        <v>57</v>
      </c>
      <c r="AW12" s="143"/>
      <c r="AX12" s="143"/>
      <c r="AY12" s="143">
        <f>'Lampiran 1'!AY13</f>
        <v>59</v>
      </c>
      <c r="AZ12" s="143"/>
      <c r="BA12" s="143"/>
      <c r="BD12" s="70"/>
      <c r="BE12" s="70"/>
      <c r="BF12" s="70"/>
      <c r="BG12" s="70"/>
      <c r="BH12" s="70"/>
      <c r="BI12" s="70"/>
      <c r="BJ12" s="70">
        <v>6</v>
      </c>
      <c r="BK12" s="70"/>
      <c r="BL12" s="124">
        <f>'Lampiran 1'!BK13</f>
        <v>1.8016700000000001</v>
      </c>
      <c r="BM12" s="124"/>
      <c r="BN12" s="143">
        <f>'Lampiran 1'!BM13</f>
        <v>62</v>
      </c>
      <c r="BO12" s="143"/>
      <c r="BP12" s="143"/>
      <c r="BQ12" s="143">
        <f>'Lampiran 1'!BQ13</f>
        <v>64</v>
      </c>
      <c r="BR12" s="143"/>
      <c r="BS12" s="143"/>
      <c r="BV12" s="70"/>
      <c r="BW12" s="70"/>
      <c r="BX12" s="70"/>
      <c r="BY12" s="70"/>
      <c r="BZ12" s="70"/>
      <c r="CA12" s="70"/>
      <c r="CB12" s="70">
        <v>6</v>
      </c>
      <c r="CC12" s="70"/>
      <c r="CD12" s="124">
        <f>'Lampiran 1'!CC13</f>
        <v>1.6689419795221843</v>
      </c>
      <c r="CE12" s="124"/>
      <c r="CF12" s="143">
        <f>'Lampiran 1'!CE13</f>
        <v>67</v>
      </c>
      <c r="CG12" s="143"/>
      <c r="CH12" s="143"/>
      <c r="CI12" s="143">
        <f>'Lampiran 1'!CI13</f>
        <v>69</v>
      </c>
      <c r="CJ12" s="143"/>
      <c r="CK12" s="143"/>
      <c r="DE12" s="28">
        <f t="shared" si="0"/>
        <v>8</v>
      </c>
      <c r="DF12" s="33">
        <f t="shared" si="1"/>
        <v>61.344537815126046</v>
      </c>
      <c r="DG12" s="33">
        <f t="shared" si="2"/>
        <v>59.72187990504483</v>
      </c>
      <c r="DH12" s="33">
        <f t="shared" si="3"/>
        <v>57.867660904605877</v>
      </c>
      <c r="DI12" s="33">
        <f t="shared" si="4"/>
        <v>53.749333465879936</v>
      </c>
      <c r="DJ12" s="33">
        <f t="shared" si="5"/>
        <v>50.671750143235997</v>
      </c>
    </row>
    <row r="13" spans="1:177" ht="20.100000000000001" customHeight="1" x14ac:dyDescent="0.25">
      <c r="B13" s="70"/>
      <c r="C13" s="70"/>
      <c r="D13" s="70"/>
      <c r="E13" s="70"/>
      <c r="F13" s="70"/>
      <c r="G13" s="70"/>
      <c r="H13" s="70">
        <v>7</v>
      </c>
      <c r="I13" s="70"/>
      <c r="J13" s="124">
        <f>'Lampiran 1'!I14</f>
        <v>2.1553398058252426</v>
      </c>
      <c r="K13" s="124"/>
      <c r="L13" s="143">
        <f>'Lampiran 1'!K14</f>
        <v>47</v>
      </c>
      <c r="M13" s="143"/>
      <c r="N13" s="143"/>
      <c r="O13" s="143">
        <f>'Lampiran 1'!O14</f>
        <v>49</v>
      </c>
      <c r="P13" s="143"/>
      <c r="Q13" s="143"/>
      <c r="T13" s="70"/>
      <c r="U13" s="70"/>
      <c r="V13" s="70"/>
      <c r="W13" s="70"/>
      <c r="X13" s="70"/>
      <c r="Y13" s="70"/>
      <c r="Z13" s="70">
        <v>7</v>
      </c>
      <c r="AA13" s="70"/>
      <c r="AB13" s="124">
        <f>'Lampiran 1'!AA14</f>
        <v>2.0706521739130435</v>
      </c>
      <c r="AC13" s="124"/>
      <c r="AD13" s="143">
        <f>'Lampiran 1'!AC14</f>
        <v>52</v>
      </c>
      <c r="AE13" s="143"/>
      <c r="AF13" s="143"/>
      <c r="AG13" s="143">
        <f>'Lampiran 1'!AG14</f>
        <v>54</v>
      </c>
      <c r="AH13" s="143"/>
      <c r="AI13" s="143"/>
      <c r="AL13" s="70"/>
      <c r="AM13" s="70"/>
      <c r="AN13" s="70"/>
      <c r="AO13" s="70"/>
      <c r="AP13" s="70"/>
      <c r="AQ13" s="70"/>
      <c r="AR13" s="70">
        <v>7</v>
      </c>
      <c r="AS13" s="70"/>
      <c r="AT13" s="124">
        <f>'Lampiran 1'!AS14</f>
        <v>1.9601873536299765</v>
      </c>
      <c r="AU13" s="124"/>
      <c r="AV13" s="143">
        <f>'Lampiran 1'!AU14</f>
        <v>57</v>
      </c>
      <c r="AW13" s="143"/>
      <c r="AX13" s="143"/>
      <c r="AY13" s="143">
        <f>'Lampiran 1'!AY14</f>
        <v>59</v>
      </c>
      <c r="AZ13" s="143"/>
      <c r="BA13" s="143"/>
      <c r="BD13" s="70"/>
      <c r="BE13" s="70"/>
      <c r="BF13" s="70"/>
      <c r="BG13" s="70"/>
      <c r="BH13" s="70"/>
      <c r="BI13" s="70"/>
      <c r="BJ13" s="70">
        <v>7</v>
      </c>
      <c r="BK13" s="70"/>
      <c r="BL13" s="124">
        <f>'Lampiran 1'!BK14</f>
        <v>1.74431</v>
      </c>
      <c r="BM13" s="124"/>
      <c r="BN13" s="143">
        <f>'Lampiran 1'!BM14</f>
        <v>62</v>
      </c>
      <c r="BO13" s="143"/>
      <c r="BP13" s="143"/>
      <c r="BQ13" s="143">
        <f>'Lampiran 1'!BQ14</f>
        <v>64</v>
      </c>
      <c r="BR13" s="143"/>
      <c r="BS13" s="143"/>
      <c r="BV13" s="70"/>
      <c r="BW13" s="70"/>
      <c r="BX13" s="70"/>
      <c r="BY13" s="70"/>
      <c r="BZ13" s="70"/>
      <c r="CA13" s="70"/>
      <c r="CB13" s="70">
        <v>7</v>
      </c>
      <c r="CC13" s="70"/>
      <c r="CD13" s="124">
        <f>'Lampiran 1'!CC14</f>
        <v>1.63232</v>
      </c>
      <c r="CE13" s="124"/>
      <c r="CF13" s="143">
        <f>'Lampiran 1'!CE14</f>
        <v>67</v>
      </c>
      <c r="CG13" s="143"/>
      <c r="CH13" s="143"/>
      <c r="CI13" s="143">
        <f>'Lampiran 1'!CI14</f>
        <v>69</v>
      </c>
      <c r="CJ13" s="143"/>
      <c r="CK13" s="143"/>
      <c r="DE13" s="28">
        <f t="shared" si="0"/>
        <v>9</v>
      </c>
      <c r="DF13" s="33">
        <f t="shared" si="1"/>
        <v>56.942277691107648</v>
      </c>
      <c r="DG13" s="33">
        <f t="shared" si="2"/>
        <v>54.471473188756434</v>
      </c>
      <c r="DH13" s="33">
        <f t="shared" si="3"/>
        <v>52.4890644243428</v>
      </c>
      <c r="DI13" s="33">
        <f t="shared" si="4"/>
        <v>52.889299275437416</v>
      </c>
      <c r="DJ13" s="33">
        <f t="shared" si="5"/>
        <v>49.512981116799999</v>
      </c>
    </row>
    <row r="14" spans="1:177" ht="20.100000000000001" customHeight="1" x14ac:dyDescent="0.25">
      <c r="B14" s="70"/>
      <c r="C14" s="70"/>
      <c r="D14" s="70"/>
      <c r="E14" s="70"/>
      <c r="F14" s="70"/>
      <c r="G14" s="70"/>
      <c r="H14" s="70">
        <v>8</v>
      </c>
      <c r="I14" s="70"/>
      <c r="J14" s="124">
        <f>'Lampiran 1'!I15</f>
        <v>2.0796116504854365</v>
      </c>
      <c r="K14" s="124"/>
      <c r="L14" s="143">
        <f>'Lampiran 1'!K15</f>
        <v>48</v>
      </c>
      <c r="M14" s="143"/>
      <c r="N14" s="143"/>
      <c r="O14" s="143">
        <f>'Lampiran 1'!O15</f>
        <v>50</v>
      </c>
      <c r="P14" s="143"/>
      <c r="Q14" s="143"/>
      <c r="T14" s="70"/>
      <c r="U14" s="70"/>
      <c r="V14" s="70"/>
      <c r="W14" s="70"/>
      <c r="X14" s="70"/>
      <c r="Y14" s="70"/>
      <c r="Z14" s="70">
        <v>8</v>
      </c>
      <c r="AA14" s="70"/>
      <c r="AB14" s="124">
        <f>'Lampiran 1'!AA15</f>
        <v>1.9793478260869566</v>
      </c>
      <c r="AC14" s="124"/>
      <c r="AD14" s="143">
        <f>'Lampiran 1'!AC15</f>
        <v>53</v>
      </c>
      <c r="AE14" s="143"/>
      <c r="AF14" s="143"/>
      <c r="AG14" s="143">
        <f>'Lampiran 1'!AG15</f>
        <v>55</v>
      </c>
      <c r="AH14" s="143"/>
      <c r="AI14" s="143"/>
      <c r="AL14" s="70"/>
      <c r="AM14" s="70"/>
      <c r="AN14" s="70"/>
      <c r="AO14" s="70"/>
      <c r="AP14" s="70"/>
      <c r="AQ14" s="70"/>
      <c r="AR14" s="70">
        <v>8</v>
      </c>
      <c r="AS14" s="70"/>
      <c r="AT14" s="124">
        <f>'Lampiran 1'!AS15</f>
        <v>1.8618266978922715</v>
      </c>
      <c r="AU14" s="124"/>
      <c r="AV14" s="143">
        <f>'Lampiran 1'!AU15</f>
        <v>58</v>
      </c>
      <c r="AW14" s="143"/>
      <c r="AX14" s="143"/>
      <c r="AY14" s="143">
        <f>'Lampiran 1'!AY15</f>
        <v>60</v>
      </c>
      <c r="AZ14" s="143"/>
      <c r="BA14" s="143"/>
      <c r="BD14" s="70"/>
      <c r="BE14" s="70"/>
      <c r="BF14" s="70"/>
      <c r="BG14" s="70"/>
      <c r="BH14" s="70"/>
      <c r="BI14" s="70"/>
      <c r="BJ14" s="70">
        <v>8</v>
      </c>
      <c r="BK14" s="70"/>
      <c r="BL14" s="124">
        <f>'Lampiran 1'!BK15</f>
        <v>1.71509</v>
      </c>
      <c r="BM14" s="124"/>
      <c r="BN14" s="143">
        <f>'Lampiran 1'!BM15</f>
        <v>63</v>
      </c>
      <c r="BO14" s="143"/>
      <c r="BP14" s="143"/>
      <c r="BQ14" s="143">
        <f>'Lampiran 1'!BQ15</f>
        <v>65</v>
      </c>
      <c r="BR14" s="143"/>
      <c r="BS14" s="143"/>
      <c r="BV14" s="70"/>
      <c r="BW14" s="70"/>
      <c r="BX14" s="70"/>
      <c r="BY14" s="70"/>
      <c r="BZ14" s="70"/>
      <c r="CA14" s="70"/>
      <c r="CB14" s="70">
        <v>8</v>
      </c>
      <c r="CC14" s="70"/>
      <c r="CD14" s="124">
        <f>'Lampiran 1'!CC15</f>
        <v>1.60423</v>
      </c>
      <c r="CE14" s="124"/>
      <c r="CF14" s="143">
        <f>'Lampiran 1'!CE15</f>
        <v>68</v>
      </c>
      <c r="CG14" s="143"/>
      <c r="CH14" s="143"/>
      <c r="CI14" s="143">
        <f>'Lampiran 1'!CI15</f>
        <v>70</v>
      </c>
      <c r="CJ14" s="143"/>
      <c r="CK14" s="143"/>
      <c r="DE14" s="28">
        <f t="shared" si="0"/>
        <v>10</v>
      </c>
      <c r="DF14" s="33">
        <f t="shared" si="1"/>
        <v>53.923205342237068</v>
      </c>
      <c r="DG14" s="33">
        <f t="shared" si="2"/>
        <v>50.608446671438791</v>
      </c>
      <c r="DH14" s="33">
        <f t="shared" si="3"/>
        <v>49.249682453275263</v>
      </c>
      <c r="DI14" s="33">
        <f t="shared" si="4"/>
        <v>51.084958304708131</v>
      </c>
      <c r="DJ14" s="33">
        <f t="shared" si="5"/>
        <v>48.446326162089065</v>
      </c>
    </row>
    <row r="15" spans="1:177" ht="20.100000000000001" customHeight="1" x14ac:dyDescent="0.25">
      <c r="B15" s="70"/>
      <c r="C15" s="70"/>
      <c r="D15" s="70"/>
      <c r="E15" s="70"/>
      <c r="F15" s="70"/>
      <c r="G15" s="70"/>
      <c r="H15" s="70">
        <v>9</v>
      </c>
      <c r="I15" s="70"/>
      <c r="J15" s="124">
        <f>'Lampiran 1'!I16</f>
        <v>1.8669902912621359</v>
      </c>
      <c r="K15" s="124"/>
      <c r="L15" s="143">
        <f>'Lampiran 1'!K16</f>
        <v>48</v>
      </c>
      <c r="M15" s="143"/>
      <c r="N15" s="143"/>
      <c r="O15" s="143">
        <f>'Lampiran 1'!O16</f>
        <v>50</v>
      </c>
      <c r="P15" s="143"/>
      <c r="Q15" s="143"/>
      <c r="T15" s="70"/>
      <c r="U15" s="70"/>
      <c r="V15" s="70"/>
      <c r="W15" s="70"/>
      <c r="X15" s="70"/>
      <c r="Y15" s="70"/>
      <c r="Z15" s="70">
        <v>9</v>
      </c>
      <c r="AA15" s="70"/>
      <c r="AB15" s="124">
        <f>'Lampiran 1'!AA16</f>
        <v>1.7510869565217391</v>
      </c>
      <c r="AC15" s="124"/>
      <c r="AD15" s="143">
        <f>'Lampiran 1'!AC16</f>
        <v>53</v>
      </c>
      <c r="AE15" s="143"/>
      <c r="AF15" s="143"/>
      <c r="AG15" s="143">
        <f>'Lampiran 1'!AG16</f>
        <v>55</v>
      </c>
      <c r="AH15" s="143"/>
      <c r="AI15" s="143"/>
      <c r="AL15" s="70"/>
      <c r="AM15" s="70"/>
      <c r="AN15" s="70"/>
      <c r="AO15" s="70"/>
      <c r="AP15" s="70"/>
      <c r="AQ15" s="70"/>
      <c r="AR15" s="70">
        <v>9</v>
      </c>
      <c r="AS15" s="70"/>
      <c r="AT15" s="124">
        <f>'Lampiran 1'!AS16</f>
        <v>1.6510538641686183</v>
      </c>
      <c r="AU15" s="124"/>
      <c r="AV15" s="143">
        <f>'Lampiran 1'!AU16</f>
        <v>58</v>
      </c>
      <c r="AW15" s="143"/>
      <c r="AX15" s="143"/>
      <c r="AY15" s="143">
        <f>'Lampiran 1'!AY16</f>
        <v>60</v>
      </c>
      <c r="AZ15" s="143"/>
      <c r="BA15" s="143"/>
      <c r="BD15" s="70"/>
      <c r="BE15" s="70"/>
      <c r="BF15" s="70"/>
      <c r="BG15" s="70"/>
      <c r="BH15" s="70"/>
      <c r="BI15" s="70"/>
      <c r="BJ15" s="70">
        <v>9</v>
      </c>
      <c r="BK15" s="70"/>
      <c r="BL15" s="124">
        <f>'Lampiran 1'!BK16</f>
        <v>1.6837800000000001</v>
      </c>
      <c r="BM15" s="124"/>
      <c r="BN15" s="143">
        <f>'Lampiran 1'!BM16</f>
        <v>63</v>
      </c>
      <c r="BO15" s="143"/>
      <c r="BP15" s="143"/>
      <c r="BQ15" s="143">
        <f>'Lampiran 1'!BQ16</f>
        <v>65</v>
      </c>
      <c r="BR15" s="143"/>
      <c r="BS15" s="143"/>
      <c r="BV15" s="70"/>
      <c r="BW15" s="70"/>
      <c r="BX15" s="70"/>
      <c r="BY15" s="70"/>
      <c r="BZ15" s="70"/>
      <c r="CA15" s="70"/>
      <c r="CB15" s="70">
        <v>9</v>
      </c>
      <c r="CC15" s="70"/>
      <c r="CD15" s="124">
        <f>'Lampiran 1'!CC16</f>
        <v>1.5674100000000002</v>
      </c>
      <c r="CE15" s="124"/>
      <c r="CF15" s="143">
        <f>'Lampiran 1'!CE16</f>
        <v>68</v>
      </c>
      <c r="CG15" s="143"/>
      <c r="CH15" s="143"/>
      <c r="CI15" s="143">
        <f>'Lampiran 1'!CI16</f>
        <v>70</v>
      </c>
      <c r="CJ15" s="143"/>
      <c r="CK15" s="143"/>
      <c r="DE15" s="28">
        <f t="shared" si="0"/>
        <v>11</v>
      </c>
      <c r="DF15" s="33">
        <f t="shared" si="1"/>
        <v>51.236749116607768</v>
      </c>
      <c r="DG15" s="33">
        <f t="shared" si="2"/>
        <v>46.501490377160188</v>
      </c>
      <c r="DH15" s="33">
        <f t="shared" si="3"/>
        <v>45.269265390787048</v>
      </c>
      <c r="DI15" s="33">
        <f t="shared" si="4"/>
        <v>50.217423220637514</v>
      </c>
      <c r="DJ15" s="33">
        <f t="shared" si="5"/>
        <v>47.568470881667729</v>
      </c>
    </row>
    <row r="16" spans="1:177" ht="20.100000000000001" customHeight="1" x14ac:dyDescent="0.25">
      <c r="B16" s="70"/>
      <c r="C16" s="70"/>
      <c r="D16" s="70"/>
      <c r="E16" s="70"/>
      <c r="F16" s="70"/>
      <c r="G16" s="70"/>
      <c r="H16" s="70">
        <v>10</v>
      </c>
      <c r="I16" s="70"/>
      <c r="J16" s="124">
        <f>'Lampiran 1'!I17</f>
        <v>1.7446601941747575</v>
      </c>
      <c r="K16" s="124"/>
      <c r="L16" s="143">
        <f>'Lampiran 1'!K17</f>
        <v>48</v>
      </c>
      <c r="M16" s="143"/>
      <c r="N16" s="143"/>
      <c r="O16" s="143">
        <f>'Lampiran 1'!O17</f>
        <v>50</v>
      </c>
      <c r="P16" s="143"/>
      <c r="Q16" s="143"/>
      <c r="T16" s="70"/>
      <c r="U16" s="70"/>
      <c r="V16" s="70"/>
      <c r="W16" s="70"/>
      <c r="X16" s="70"/>
      <c r="Y16" s="70"/>
      <c r="Z16" s="70">
        <v>10</v>
      </c>
      <c r="AA16" s="70"/>
      <c r="AB16" s="124">
        <f>'Lampiran 1'!AA17</f>
        <v>1.6141304347826084</v>
      </c>
      <c r="AC16" s="124"/>
      <c r="AD16" s="143">
        <f>'Lampiran 1'!AC17</f>
        <v>53</v>
      </c>
      <c r="AE16" s="143"/>
      <c r="AF16" s="143"/>
      <c r="AG16" s="143">
        <f>'Lampiran 1'!AG17</f>
        <v>55</v>
      </c>
      <c r="AH16" s="143"/>
      <c r="AI16" s="143"/>
      <c r="AL16" s="70"/>
      <c r="AM16" s="70"/>
      <c r="AN16" s="70"/>
      <c r="AO16" s="70"/>
      <c r="AP16" s="70"/>
      <c r="AQ16" s="70"/>
      <c r="AR16" s="70">
        <v>10</v>
      </c>
      <c r="AS16" s="70"/>
      <c r="AT16" s="124">
        <f>'Lampiran 1'!AS17</f>
        <v>1.5456674473067915</v>
      </c>
      <c r="AU16" s="124"/>
      <c r="AV16" s="143">
        <f>'Lampiran 1'!AU17</f>
        <v>58</v>
      </c>
      <c r="AW16" s="143"/>
      <c r="AX16" s="143"/>
      <c r="AY16" s="143">
        <f>'Lampiran 1'!AY17</f>
        <v>60</v>
      </c>
      <c r="AZ16" s="143"/>
      <c r="BA16" s="143"/>
      <c r="BD16" s="70"/>
      <c r="BE16" s="70"/>
      <c r="BF16" s="70"/>
      <c r="BG16" s="70"/>
      <c r="BH16" s="70"/>
      <c r="BI16" s="70"/>
      <c r="BJ16" s="70">
        <v>10</v>
      </c>
      <c r="BK16" s="70"/>
      <c r="BL16" s="124">
        <f>'Lampiran 1'!BK17</f>
        <v>1.6216700000000002</v>
      </c>
      <c r="BM16" s="124"/>
      <c r="BN16" s="143">
        <f>'Lampiran 1'!BM17</f>
        <v>63</v>
      </c>
      <c r="BO16" s="143"/>
      <c r="BP16" s="143"/>
      <c r="BQ16" s="143">
        <f>'Lampiran 1'!BQ17</f>
        <v>65</v>
      </c>
      <c r="BR16" s="143"/>
      <c r="BS16" s="143"/>
      <c r="BV16" s="70"/>
      <c r="BW16" s="70"/>
      <c r="BX16" s="70"/>
      <c r="BY16" s="70"/>
      <c r="BZ16" s="70"/>
      <c r="CA16" s="70"/>
      <c r="CB16" s="70">
        <v>10</v>
      </c>
      <c r="CC16" s="70"/>
      <c r="CD16" s="124">
        <f>'Lampiran 1'!CC17</f>
        <v>1.53498</v>
      </c>
      <c r="CE16" s="124"/>
      <c r="CF16" s="143">
        <f>'Lampiran 1'!CE17</f>
        <v>68</v>
      </c>
      <c r="CG16" s="143"/>
      <c r="CH16" s="143"/>
      <c r="CI16" s="143">
        <f>'Lampiran 1'!CI17</f>
        <v>70</v>
      </c>
      <c r="CJ16" s="143"/>
      <c r="CK16" s="143"/>
      <c r="DE16" s="28">
        <f t="shared" si="0"/>
        <v>12</v>
      </c>
      <c r="DF16" s="33">
        <f t="shared" si="1"/>
        <v>47.024952015355083</v>
      </c>
      <c r="DG16" s="33">
        <f t="shared" si="2"/>
        <v>41.510002637230158</v>
      </c>
      <c r="DH16" s="33">
        <f t="shared" si="3"/>
        <v>41.848594477711238</v>
      </c>
      <c r="DI16" s="33">
        <f t="shared" si="4"/>
        <v>49.201719018920961</v>
      </c>
      <c r="DJ16" s="33">
        <f t="shared" si="5"/>
        <v>46.29604059142968</v>
      </c>
    </row>
    <row r="17" spans="1:114" ht="20.100000000000001" customHeight="1" x14ac:dyDescent="0.25">
      <c r="B17" s="70"/>
      <c r="C17" s="70"/>
      <c r="D17" s="70"/>
      <c r="E17" s="70"/>
      <c r="F17" s="70"/>
      <c r="G17" s="70"/>
      <c r="H17" s="70">
        <v>11</v>
      </c>
      <c r="I17" s="70"/>
      <c r="J17" s="124">
        <f>'Lampiran 1'!I18</f>
        <v>1.6485436893203884</v>
      </c>
      <c r="K17" s="124"/>
      <c r="L17" s="143">
        <f>'Lampiran 1'!K18</f>
        <v>48</v>
      </c>
      <c r="M17" s="143"/>
      <c r="N17" s="143"/>
      <c r="O17" s="143">
        <f>'Lampiran 1'!O18</f>
        <v>50</v>
      </c>
      <c r="P17" s="143"/>
      <c r="Q17" s="143"/>
      <c r="T17" s="70"/>
      <c r="U17" s="70"/>
      <c r="V17" s="70"/>
      <c r="W17" s="70"/>
      <c r="X17" s="70"/>
      <c r="Y17" s="70"/>
      <c r="Z17" s="70">
        <v>11</v>
      </c>
      <c r="AA17" s="70"/>
      <c r="AB17" s="124">
        <f>'Lampiran 1'!AA18</f>
        <v>1.4902173913043477</v>
      </c>
      <c r="AC17" s="124"/>
      <c r="AD17" s="143">
        <f>'Lampiran 1'!AC18</f>
        <v>53</v>
      </c>
      <c r="AE17" s="143"/>
      <c r="AF17" s="143"/>
      <c r="AG17" s="143">
        <f>'Lampiran 1'!AG18</f>
        <v>55</v>
      </c>
      <c r="AH17" s="143"/>
      <c r="AI17" s="143"/>
      <c r="AL17" s="70"/>
      <c r="AM17" s="70"/>
      <c r="AN17" s="70"/>
      <c r="AO17" s="70"/>
      <c r="AP17" s="70"/>
      <c r="AQ17" s="70"/>
      <c r="AR17" s="70">
        <v>11</v>
      </c>
      <c r="AS17" s="70"/>
      <c r="AT17" s="124">
        <f>'Lampiran 1'!AS18</f>
        <v>1.4332552693208431</v>
      </c>
      <c r="AU17" s="124"/>
      <c r="AV17" s="143">
        <f>'Lampiran 1'!AU18</f>
        <v>58</v>
      </c>
      <c r="AW17" s="143"/>
      <c r="AX17" s="143"/>
      <c r="AY17" s="143">
        <f>'Lampiran 1'!AY18</f>
        <v>60</v>
      </c>
      <c r="AZ17" s="143"/>
      <c r="BA17" s="143"/>
      <c r="BD17" s="70"/>
      <c r="BE17" s="70"/>
      <c r="BF17" s="70"/>
      <c r="BG17" s="70"/>
      <c r="BH17" s="70"/>
      <c r="BI17" s="70"/>
      <c r="BJ17" s="70">
        <v>11</v>
      </c>
      <c r="BK17" s="70"/>
      <c r="BL17" s="124">
        <f>'Lampiran 1'!BK18</f>
        <v>1.59341</v>
      </c>
      <c r="BM17" s="124"/>
      <c r="BN17" s="143">
        <f>'Lampiran 1'!BM18</f>
        <v>63</v>
      </c>
      <c r="BO17" s="143"/>
      <c r="BP17" s="143"/>
      <c r="BQ17" s="143">
        <f>'Lampiran 1'!BQ18</f>
        <v>65</v>
      </c>
      <c r="BR17" s="143"/>
      <c r="BS17" s="143"/>
      <c r="BV17" s="70"/>
      <c r="BW17" s="70"/>
      <c r="BX17" s="70"/>
      <c r="BY17" s="70"/>
      <c r="BZ17" s="70"/>
      <c r="CA17" s="70"/>
      <c r="CB17" s="70">
        <v>11</v>
      </c>
      <c r="CC17" s="70"/>
      <c r="CD17" s="124">
        <f>'Lampiran 1'!CC18</f>
        <v>1.50928</v>
      </c>
      <c r="CE17" s="124"/>
      <c r="CF17" s="143">
        <f>'Lampiran 1'!CE18</f>
        <v>68</v>
      </c>
      <c r="CG17" s="143"/>
      <c r="CH17" s="143"/>
      <c r="CI17" s="143">
        <f>'Lampiran 1'!CI18</f>
        <v>70</v>
      </c>
      <c r="CJ17" s="143"/>
      <c r="CK17" s="143"/>
      <c r="DE17" s="28">
        <f t="shared" si="0"/>
        <v>13</v>
      </c>
      <c r="DF17" s="33">
        <f t="shared" si="1"/>
        <v>45.019920318725106</v>
      </c>
      <c r="DG17" s="33">
        <f t="shared" si="2"/>
        <v>38.570806789854792</v>
      </c>
      <c r="DH17" s="33">
        <f t="shared" si="3"/>
        <v>39.972742686669662</v>
      </c>
      <c r="DI17" s="33">
        <f t="shared" si="4"/>
        <v>48.280299879376436</v>
      </c>
      <c r="DJ17" s="33">
        <f t="shared" si="5"/>
        <v>45.14193337512372</v>
      </c>
    </row>
    <row r="18" spans="1:114" ht="20.100000000000001" customHeight="1" x14ac:dyDescent="0.25">
      <c r="B18" s="70"/>
      <c r="C18" s="70"/>
      <c r="D18" s="70"/>
      <c r="E18" s="70"/>
      <c r="F18" s="70"/>
      <c r="G18" s="70"/>
      <c r="H18" s="70">
        <v>12</v>
      </c>
      <c r="I18" s="70"/>
      <c r="J18" s="124">
        <f>'Lampiran 1'!I19</f>
        <v>1.5174757281553397</v>
      </c>
      <c r="K18" s="124"/>
      <c r="L18" s="143">
        <f>'Lampiran 1'!K19</f>
        <v>49</v>
      </c>
      <c r="M18" s="143"/>
      <c r="N18" s="143"/>
      <c r="O18" s="143">
        <f>'Lampiran 1'!O19</f>
        <v>51</v>
      </c>
      <c r="P18" s="143"/>
      <c r="Q18" s="143"/>
      <c r="T18" s="70"/>
      <c r="U18" s="70"/>
      <c r="V18" s="70"/>
      <c r="W18" s="70"/>
      <c r="X18" s="70"/>
      <c r="Y18" s="70"/>
      <c r="Z18" s="70">
        <v>12</v>
      </c>
      <c r="AA18" s="70"/>
      <c r="AB18" s="124">
        <f>'Lampiran 1'!AA19</f>
        <v>1.3630434782608696</v>
      </c>
      <c r="AC18" s="124"/>
      <c r="AD18" s="143">
        <f>'Lampiran 1'!AC19</f>
        <v>54</v>
      </c>
      <c r="AE18" s="143"/>
      <c r="AF18" s="143"/>
      <c r="AG18" s="143">
        <f>'Lampiran 1'!AG19</f>
        <v>56</v>
      </c>
      <c r="AH18" s="143"/>
      <c r="AI18" s="143"/>
      <c r="AL18" s="70"/>
      <c r="AM18" s="70"/>
      <c r="AN18" s="70"/>
      <c r="AO18" s="70"/>
      <c r="AP18" s="70"/>
      <c r="AQ18" s="70"/>
      <c r="AR18" s="70">
        <v>12</v>
      </c>
      <c r="AS18" s="70"/>
      <c r="AT18" s="124">
        <f>'Lampiran 1'!AS19</f>
        <v>1.3489461358313817</v>
      </c>
      <c r="AU18" s="124"/>
      <c r="AV18" s="143">
        <f>'Lampiran 1'!AU19</f>
        <v>59</v>
      </c>
      <c r="AW18" s="143"/>
      <c r="AX18" s="143"/>
      <c r="AY18" s="143">
        <f>'Lampiran 1'!AY19</f>
        <v>61</v>
      </c>
      <c r="AZ18" s="143"/>
      <c r="BA18" s="143"/>
      <c r="BD18" s="70"/>
      <c r="BE18" s="70"/>
      <c r="BF18" s="70"/>
      <c r="BG18" s="70"/>
      <c r="BH18" s="70"/>
      <c r="BI18" s="70"/>
      <c r="BJ18" s="70">
        <v>12</v>
      </c>
      <c r="BK18" s="70"/>
      <c r="BL18" s="124">
        <f>'Lampiran 1'!BK19</f>
        <v>1.56155</v>
      </c>
      <c r="BM18" s="124"/>
      <c r="BN18" s="143">
        <f>'Lampiran 1'!BM19</f>
        <v>64</v>
      </c>
      <c r="BO18" s="143"/>
      <c r="BP18" s="143"/>
      <c r="BQ18" s="143">
        <f>'Lampiran 1'!BQ19</f>
        <v>66</v>
      </c>
      <c r="BR18" s="143"/>
      <c r="BS18" s="143"/>
      <c r="BV18" s="70"/>
      <c r="BW18" s="70"/>
      <c r="BX18" s="70"/>
      <c r="BY18" s="70"/>
      <c r="BZ18" s="70"/>
      <c r="CA18" s="70"/>
      <c r="CB18" s="70">
        <v>12</v>
      </c>
      <c r="CC18" s="70"/>
      <c r="CD18" s="124">
        <f>'Lampiran 1'!CC19</f>
        <v>1.4735199999999999</v>
      </c>
      <c r="CE18" s="124"/>
      <c r="CF18" s="143">
        <f>'Lampiran 1'!CE19</f>
        <v>69</v>
      </c>
      <c r="CG18" s="143"/>
      <c r="CH18" s="143"/>
      <c r="CI18" s="143">
        <f>'Lampiran 1'!CI19</f>
        <v>71</v>
      </c>
      <c r="CJ18" s="143"/>
      <c r="CK18" s="143"/>
      <c r="DE18" s="28">
        <f t="shared" si="0"/>
        <v>14</v>
      </c>
      <c r="DF18" s="33">
        <f t="shared" si="1"/>
        <v>42.619542619542614</v>
      </c>
      <c r="DG18" s="33">
        <f t="shared" si="2"/>
        <v>35.491243014148296</v>
      </c>
      <c r="DH18" s="33">
        <f t="shared" si="3"/>
        <v>36.674566876998952</v>
      </c>
      <c r="DI18" s="33">
        <f t="shared" si="4"/>
        <v>47.255837556016878</v>
      </c>
      <c r="DJ18" s="33">
        <f t="shared" si="5"/>
        <v>44.059989065815181</v>
      </c>
    </row>
    <row r="19" spans="1:114" ht="20.100000000000001" customHeight="1" x14ac:dyDescent="0.25">
      <c r="B19" s="70"/>
      <c r="C19" s="70"/>
      <c r="D19" s="70"/>
      <c r="E19" s="70"/>
      <c r="F19" s="70"/>
      <c r="G19" s="70"/>
      <c r="H19" s="70">
        <v>13</v>
      </c>
      <c r="I19" s="70"/>
      <c r="J19" s="124">
        <f>'Lampiran 1'!I20</f>
        <v>1.4621359223300971</v>
      </c>
      <c r="K19" s="124"/>
      <c r="L19" s="143">
        <f>'Lampiran 1'!K20</f>
        <v>49</v>
      </c>
      <c r="M19" s="143"/>
      <c r="N19" s="143"/>
      <c r="O19" s="143">
        <f>'Lampiran 1'!O20</f>
        <v>51</v>
      </c>
      <c r="P19" s="143"/>
      <c r="Q19" s="143"/>
      <c r="T19" s="70"/>
      <c r="U19" s="70"/>
      <c r="V19" s="70"/>
      <c r="W19" s="70"/>
      <c r="X19" s="70"/>
      <c r="Y19" s="70"/>
      <c r="Z19" s="70">
        <v>13</v>
      </c>
      <c r="AA19" s="70"/>
      <c r="AB19" s="124">
        <f>'Lampiran 1'!AA20</f>
        <v>1.2978260869565217</v>
      </c>
      <c r="AC19" s="124"/>
      <c r="AD19" s="143">
        <f>'Lampiran 1'!AC20</f>
        <v>54</v>
      </c>
      <c r="AE19" s="143"/>
      <c r="AF19" s="143"/>
      <c r="AG19" s="143">
        <f>'Lampiran 1'!AG20</f>
        <v>56</v>
      </c>
      <c r="AH19" s="143"/>
      <c r="AI19" s="143"/>
      <c r="AL19" s="70"/>
      <c r="AM19" s="70"/>
      <c r="AN19" s="70"/>
      <c r="AO19" s="70"/>
      <c r="AP19" s="70"/>
      <c r="AQ19" s="70"/>
      <c r="AR19" s="70">
        <v>13</v>
      </c>
      <c r="AS19" s="70"/>
      <c r="AT19" s="124">
        <f>'Lampiran 1'!AS20</f>
        <v>1.306791569086651</v>
      </c>
      <c r="AU19" s="124"/>
      <c r="AV19" s="143">
        <f>'Lampiran 1'!AU20</f>
        <v>59</v>
      </c>
      <c r="AW19" s="143"/>
      <c r="AX19" s="143"/>
      <c r="AY19" s="143">
        <f>'Lampiran 1'!AY20</f>
        <v>61</v>
      </c>
      <c r="AZ19" s="143"/>
      <c r="BA19" s="143"/>
      <c r="BD19" s="70"/>
      <c r="BE19" s="70"/>
      <c r="BF19" s="70"/>
      <c r="BG19" s="70"/>
      <c r="BH19" s="70"/>
      <c r="BI19" s="70"/>
      <c r="BJ19" s="70">
        <v>13</v>
      </c>
      <c r="BK19" s="70"/>
      <c r="BL19" s="124">
        <f>'Lampiran 1'!BK20</f>
        <v>1.53373</v>
      </c>
      <c r="BM19" s="124"/>
      <c r="BN19" s="143">
        <f>'Lampiran 1'!BM20</f>
        <v>64</v>
      </c>
      <c r="BO19" s="143"/>
      <c r="BP19" s="143"/>
      <c r="BQ19" s="143">
        <f>'Lampiran 1'!BQ20</f>
        <v>66</v>
      </c>
      <c r="BR19" s="143"/>
      <c r="BS19" s="143"/>
      <c r="BV19" s="70"/>
      <c r="BW19" s="70"/>
      <c r="BX19" s="70"/>
      <c r="BY19" s="70"/>
      <c r="BZ19" s="70"/>
      <c r="CA19" s="70"/>
      <c r="CB19" s="70">
        <v>13</v>
      </c>
      <c r="CC19" s="70"/>
      <c r="CD19" s="124">
        <f>'Lampiran 1'!CC20</f>
        <v>1.44252</v>
      </c>
      <c r="CE19" s="124"/>
      <c r="CF19" s="143">
        <f>'Lampiran 1'!CE20</f>
        <v>69</v>
      </c>
      <c r="CG19" s="143"/>
      <c r="CH19" s="143"/>
      <c r="CI19" s="143">
        <f>'Lampiran 1'!CI20</f>
        <v>71</v>
      </c>
      <c r="CJ19" s="143"/>
      <c r="CK19" s="143"/>
      <c r="DE19" s="28">
        <f t="shared" si="0"/>
        <v>15</v>
      </c>
      <c r="DF19" s="33">
        <f t="shared" si="1"/>
        <v>40.645161290322584</v>
      </c>
      <c r="DG19" s="33">
        <f t="shared" si="2"/>
        <v>33.562992125984259</v>
      </c>
      <c r="DH19" s="33">
        <f t="shared" si="3"/>
        <v>31.349231803144395</v>
      </c>
      <c r="DI19" s="33">
        <f t="shared" si="4"/>
        <v>46.119062045493529</v>
      </c>
      <c r="DJ19" s="33">
        <f t="shared" si="5"/>
        <v>42.845482848185327</v>
      </c>
    </row>
    <row r="20" spans="1:114" ht="20.100000000000001" customHeight="1" x14ac:dyDescent="0.25">
      <c r="B20" s="70"/>
      <c r="C20" s="70"/>
      <c r="D20" s="70"/>
      <c r="E20" s="70"/>
      <c r="F20" s="70"/>
      <c r="G20" s="70"/>
      <c r="H20" s="70">
        <v>14</v>
      </c>
      <c r="I20" s="70"/>
      <c r="J20" s="124">
        <f>'Lampiran 1'!I21</f>
        <v>1.4009708737864077</v>
      </c>
      <c r="K20" s="124"/>
      <c r="L20" s="143">
        <f>'Lampiran 1'!K21</f>
        <v>49</v>
      </c>
      <c r="M20" s="143"/>
      <c r="N20" s="143"/>
      <c r="O20" s="143">
        <f>'Lampiran 1'!O21</f>
        <v>51</v>
      </c>
      <c r="P20" s="143"/>
      <c r="Q20" s="143"/>
      <c r="T20" s="70"/>
      <c r="U20" s="70"/>
      <c r="V20" s="70"/>
      <c r="W20" s="70"/>
      <c r="X20" s="70"/>
      <c r="Y20" s="70"/>
      <c r="Z20" s="70">
        <v>14</v>
      </c>
      <c r="AA20" s="70"/>
      <c r="AB20" s="124">
        <f>'Lampiran 1'!AA21</f>
        <v>1.2358695652173912</v>
      </c>
      <c r="AC20" s="124"/>
      <c r="AD20" s="143">
        <f>'Lampiran 1'!AC21</f>
        <v>54</v>
      </c>
      <c r="AE20" s="143"/>
      <c r="AF20" s="143"/>
      <c r="AG20" s="143">
        <f>'Lampiran 1'!AG21</f>
        <v>56</v>
      </c>
      <c r="AH20" s="143"/>
      <c r="AI20" s="143"/>
      <c r="AL20" s="70"/>
      <c r="AM20" s="70"/>
      <c r="AN20" s="70"/>
      <c r="AO20" s="70"/>
      <c r="AP20" s="70"/>
      <c r="AQ20" s="70"/>
      <c r="AR20" s="70">
        <v>14</v>
      </c>
      <c r="AS20" s="70"/>
      <c r="AT20" s="124">
        <f>'Lampiran 1'!AS21</f>
        <v>1.2387300000000001</v>
      </c>
      <c r="AU20" s="124"/>
      <c r="AV20" s="143">
        <f>'Lampiran 1'!AU21</f>
        <v>59</v>
      </c>
      <c r="AW20" s="143"/>
      <c r="AX20" s="143"/>
      <c r="AY20" s="143">
        <f>'Lampiran 1'!AY21</f>
        <v>61</v>
      </c>
      <c r="AZ20" s="143"/>
      <c r="BA20" s="143"/>
      <c r="BD20" s="70"/>
      <c r="BE20" s="70"/>
      <c r="BF20" s="70"/>
      <c r="BG20" s="70"/>
      <c r="BH20" s="70"/>
      <c r="BI20" s="70"/>
      <c r="BJ20" s="70">
        <v>14</v>
      </c>
      <c r="BK20" s="70"/>
      <c r="BL20" s="124">
        <f>'Lampiran 1'!BK21</f>
        <v>1.5039400000000001</v>
      </c>
      <c r="BM20" s="124"/>
      <c r="BN20" s="143">
        <f>'Lampiran 1'!BM21</f>
        <v>64</v>
      </c>
      <c r="BO20" s="143"/>
      <c r="BP20" s="143"/>
      <c r="BQ20" s="143">
        <f>'Lampiran 1'!BQ21</f>
        <v>66</v>
      </c>
      <c r="BR20" s="143"/>
      <c r="BS20" s="143"/>
      <c r="BV20" s="70"/>
      <c r="BW20" s="70"/>
      <c r="BX20" s="70"/>
      <c r="BY20" s="70"/>
      <c r="BZ20" s="70"/>
      <c r="CA20" s="70"/>
      <c r="CB20" s="70">
        <v>14</v>
      </c>
      <c r="CC20" s="70"/>
      <c r="CD20" s="124">
        <f>'Lampiran 1'!CC21</f>
        <v>1.41462</v>
      </c>
      <c r="CE20" s="124"/>
      <c r="CF20" s="143">
        <f>'Lampiran 1'!CE21</f>
        <v>69</v>
      </c>
      <c r="CG20" s="143"/>
      <c r="CH20" s="143"/>
      <c r="CI20" s="143">
        <f>'Lampiran 1'!CI21</f>
        <v>71</v>
      </c>
      <c r="CJ20" s="143"/>
      <c r="CK20" s="143"/>
      <c r="DE20" s="29">
        <f t="shared" si="0"/>
        <v>16</v>
      </c>
      <c r="DF20" s="35">
        <f t="shared" si="1"/>
        <v>39.072847682119203</v>
      </c>
      <c r="DG20" s="35">
        <f t="shared" si="2"/>
        <v>31.897440396552113</v>
      </c>
      <c r="DH20" s="35">
        <f t="shared" si="3"/>
        <v>27.403785355049244</v>
      </c>
      <c r="DI20" s="35">
        <f t="shared" si="4"/>
        <v>44.906198315040989</v>
      </c>
      <c r="DJ20" s="35">
        <f t="shared" si="5"/>
        <v>41.801785451731945</v>
      </c>
    </row>
    <row r="21" spans="1:114" ht="20.100000000000001" customHeight="1" x14ac:dyDescent="0.25">
      <c r="B21" s="70"/>
      <c r="C21" s="70"/>
      <c r="D21" s="70"/>
      <c r="E21" s="70"/>
      <c r="F21" s="70"/>
      <c r="G21" s="70"/>
      <c r="H21" s="70">
        <v>15</v>
      </c>
      <c r="I21" s="70"/>
      <c r="J21" s="124">
        <f>'Lampiran 1'!I22</f>
        <v>1.354368932038835</v>
      </c>
      <c r="K21" s="124"/>
      <c r="L21" s="143">
        <f>'Lampiran 1'!K22</f>
        <v>49</v>
      </c>
      <c r="M21" s="143"/>
      <c r="N21" s="143"/>
      <c r="O21" s="143">
        <f>'Lampiran 1'!O22</f>
        <v>51</v>
      </c>
      <c r="P21" s="143"/>
      <c r="Q21" s="143"/>
      <c r="T21" s="70"/>
      <c r="U21" s="70"/>
      <c r="V21" s="70"/>
      <c r="W21" s="70"/>
      <c r="X21" s="70"/>
      <c r="Y21" s="70"/>
      <c r="Z21" s="70">
        <v>15</v>
      </c>
      <c r="AA21" s="70"/>
      <c r="AB21" s="124">
        <f>'Lampiran 1'!AA22</f>
        <v>1.2</v>
      </c>
      <c r="AC21" s="124"/>
      <c r="AD21" s="143">
        <f>'Lampiran 1'!AC22</f>
        <v>54</v>
      </c>
      <c r="AE21" s="143"/>
      <c r="AF21" s="143"/>
      <c r="AG21" s="143">
        <f>'Lampiran 1'!AG22</f>
        <v>56</v>
      </c>
      <c r="AH21" s="143"/>
      <c r="AI21" s="143"/>
      <c r="AL21" s="70"/>
      <c r="AM21" s="70"/>
      <c r="AN21" s="70"/>
      <c r="AO21" s="70"/>
      <c r="AP21" s="70"/>
      <c r="AQ21" s="70"/>
      <c r="AR21" s="70">
        <v>15</v>
      </c>
      <c r="AS21" s="70"/>
      <c r="AT21" s="124">
        <f>'Lampiran 1'!AS22</f>
        <v>1.1426400000000001</v>
      </c>
      <c r="AU21" s="124"/>
      <c r="AV21" s="143">
        <f>'Lampiran 1'!AU22</f>
        <v>59</v>
      </c>
      <c r="AW21" s="143"/>
      <c r="AX21" s="143"/>
      <c r="AY21" s="143">
        <f>'Lampiran 1'!AY22</f>
        <v>61</v>
      </c>
      <c r="AZ21" s="143"/>
      <c r="BA21" s="143"/>
      <c r="BD21" s="70"/>
      <c r="BE21" s="70"/>
      <c r="BF21" s="70"/>
      <c r="BG21" s="70"/>
      <c r="BH21" s="70"/>
      <c r="BI21" s="70"/>
      <c r="BJ21" s="70">
        <v>15</v>
      </c>
      <c r="BK21" s="70"/>
      <c r="BL21" s="124">
        <f>'Lampiran 1'!BK22</f>
        <v>1.47221</v>
      </c>
      <c r="BM21" s="124"/>
      <c r="BN21" s="143">
        <f>'Lampiran 1'!BM22</f>
        <v>64</v>
      </c>
      <c r="BO21" s="143"/>
      <c r="BP21" s="143"/>
      <c r="BQ21" s="143">
        <f>'Lampiran 1'!BQ22</f>
        <v>66</v>
      </c>
      <c r="BR21" s="143"/>
      <c r="BS21" s="143"/>
      <c r="BV21" s="70"/>
      <c r="BW21" s="70"/>
      <c r="BX21" s="70"/>
      <c r="BY21" s="70"/>
      <c r="BZ21" s="70"/>
      <c r="CA21" s="70"/>
      <c r="CB21" s="70">
        <v>15</v>
      </c>
      <c r="CC21" s="70"/>
      <c r="CD21" s="124">
        <f>'Lampiran 1'!CC22</f>
        <v>1.38456</v>
      </c>
      <c r="CE21" s="124"/>
      <c r="CF21" s="143">
        <f>'Lampiran 1'!CE22</f>
        <v>69</v>
      </c>
      <c r="CG21" s="143"/>
      <c r="CH21" s="143"/>
      <c r="CI21" s="143">
        <f>'Lampiran 1'!CI22</f>
        <v>71</v>
      </c>
      <c r="CJ21" s="143"/>
      <c r="CK21" s="143"/>
    </row>
    <row r="22" spans="1:114" ht="20.100000000000001" customHeight="1" x14ac:dyDescent="0.25">
      <c r="A22" s="3"/>
      <c r="B22" s="58"/>
      <c r="C22" s="58"/>
      <c r="D22" s="58"/>
      <c r="E22" s="58"/>
      <c r="F22" s="58"/>
      <c r="G22" s="58"/>
      <c r="H22" s="58">
        <v>16</v>
      </c>
      <c r="I22" s="58"/>
      <c r="J22" s="126">
        <f>'Lampiran 1'!I23</f>
        <v>1.3194174757281554</v>
      </c>
      <c r="K22" s="126"/>
      <c r="L22" s="125">
        <f>'Lampiran 1'!K23</f>
        <v>49</v>
      </c>
      <c r="M22" s="125"/>
      <c r="N22" s="125"/>
      <c r="O22" s="125">
        <f>'Lampiran 1'!O23</f>
        <v>51</v>
      </c>
      <c r="P22" s="125"/>
      <c r="Q22" s="125"/>
      <c r="S22" s="3"/>
      <c r="T22" s="58"/>
      <c r="U22" s="58"/>
      <c r="V22" s="58"/>
      <c r="W22" s="58"/>
      <c r="X22" s="58"/>
      <c r="Y22" s="58"/>
      <c r="Z22" s="58">
        <v>16</v>
      </c>
      <c r="AA22" s="58"/>
      <c r="AB22" s="126">
        <f>'Lampiran 1'!AA23</f>
        <v>1.1706521739130435</v>
      </c>
      <c r="AC22" s="126"/>
      <c r="AD22" s="125">
        <f>'Lampiran 1'!AC23</f>
        <v>54</v>
      </c>
      <c r="AE22" s="125"/>
      <c r="AF22" s="125"/>
      <c r="AG22" s="125">
        <f>'Lampiran 1'!AG23</f>
        <v>56</v>
      </c>
      <c r="AH22" s="125"/>
      <c r="AI22" s="125"/>
      <c r="AK22" s="3"/>
      <c r="AL22" s="58"/>
      <c r="AM22" s="58"/>
      <c r="AN22" s="58"/>
      <c r="AO22" s="58"/>
      <c r="AP22" s="58"/>
      <c r="AQ22" s="58"/>
      <c r="AR22" s="58">
        <v>16</v>
      </c>
      <c r="AS22" s="58"/>
      <c r="AT22" s="126">
        <f>'Lampiran 1'!AS23</f>
        <v>1.0805400000000001</v>
      </c>
      <c r="AU22" s="126"/>
      <c r="AV22" s="125">
        <f>'Lampiran 1'!AU23</f>
        <v>59</v>
      </c>
      <c r="AW22" s="125"/>
      <c r="AX22" s="125"/>
      <c r="AY22" s="125">
        <f>'Lampiran 1'!AY23</f>
        <v>61</v>
      </c>
      <c r="AZ22" s="125"/>
      <c r="BA22" s="125"/>
      <c r="BC22" s="3"/>
      <c r="BD22" s="58"/>
      <c r="BE22" s="58"/>
      <c r="BF22" s="58"/>
      <c r="BG22" s="58"/>
      <c r="BH22" s="58"/>
      <c r="BI22" s="58"/>
      <c r="BJ22" s="58">
        <v>16</v>
      </c>
      <c r="BK22" s="58"/>
      <c r="BL22" s="126">
        <f>'Lampiran 1'!BK23</f>
        <v>1.4398</v>
      </c>
      <c r="BM22" s="126"/>
      <c r="BN22" s="125">
        <f>'Lampiran 1'!BM23</f>
        <v>64</v>
      </c>
      <c r="BO22" s="125"/>
      <c r="BP22" s="125"/>
      <c r="BQ22" s="125">
        <f>'Lampiran 1'!BQ23</f>
        <v>66</v>
      </c>
      <c r="BR22" s="125"/>
      <c r="BS22" s="125"/>
      <c r="BU22" s="3"/>
      <c r="BV22" s="58"/>
      <c r="BW22" s="58"/>
      <c r="BX22" s="58"/>
      <c r="BY22" s="58"/>
      <c r="BZ22" s="58"/>
      <c r="CA22" s="58"/>
      <c r="CB22" s="58">
        <v>16</v>
      </c>
      <c r="CC22" s="58"/>
      <c r="CD22" s="126">
        <f>'Lampiran 1'!CC23</f>
        <v>1.3597300000000001</v>
      </c>
      <c r="CE22" s="126"/>
      <c r="CF22" s="125">
        <f>'Lampiran 1'!CE23</f>
        <v>69</v>
      </c>
      <c r="CG22" s="125"/>
      <c r="CH22" s="125"/>
      <c r="CI22" s="125">
        <f>'Lampiran 1'!CI23</f>
        <v>71</v>
      </c>
      <c r="CJ22" s="125"/>
      <c r="CK22" s="125"/>
    </row>
    <row r="23" spans="1:114" ht="20.100000000000001" customHeight="1" x14ac:dyDescent="0.25">
      <c r="A23" s="142" t="s">
        <v>177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 t="s">
        <v>177</v>
      </c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 t="s">
        <v>177</v>
      </c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 t="s">
        <v>177</v>
      </c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 t="s">
        <v>177</v>
      </c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</row>
    <row r="24" spans="1:114" ht="20.100000000000001" customHeight="1" x14ac:dyDescent="0.25">
      <c r="DF24" s="4" t="s">
        <v>246</v>
      </c>
    </row>
    <row r="35" spans="1:90" ht="20.100000000000001" customHeight="1" x14ac:dyDescent="0.25">
      <c r="A35" s="46" t="s">
        <v>223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 t="s">
        <v>242</v>
      </c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 t="s">
        <v>243</v>
      </c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 t="s">
        <v>244</v>
      </c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 t="s">
        <v>245</v>
      </c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</row>
    <row r="36" spans="1:90" ht="20.100000000000001" customHeight="1" x14ac:dyDescent="0.25">
      <c r="C36" s="72" t="s">
        <v>2</v>
      </c>
      <c r="D36" s="72"/>
      <c r="E36" s="72" t="s">
        <v>58</v>
      </c>
      <c r="F36" s="72"/>
      <c r="G36" s="72"/>
      <c r="H36" s="72" t="s">
        <v>58</v>
      </c>
      <c r="I36" s="72"/>
      <c r="J36" s="72"/>
      <c r="K36" s="72" t="s">
        <v>35</v>
      </c>
      <c r="L36" s="72"/>
      <c r="M36" s="72"/>
      <c r="N36" s="72" t="s">
        <v>35</v>
      </c>
      <c r="O36" s="72"/>
      <c r="P36" s="72"/>
      <c r="U36" s="72" t="s">
        <v>2</v>
      </c>
      <c r="V36" s="72"/>
      <c r="W36" s="72" t="s">
        <v>58</v>
      </c>
      <c r="X36" s="72"/>
      <c r="Y36" s="72"/>
      <c r="Z36" s="72" t="s">
        <v>58</v>
      </c>
      <c r="AA36" s="72"/>
      <c r="AB36" s="72"/>
      <c r="AC36" s="72" t="s">
        <v>35</v>
      </c>
      <c r="AD36" s="72"/>
      <c r="AE36" s="72"/>
      <c r="AF36" s="72" t="s">
        <v>35</v>
      </c>
      <c r="AG36" s="72"/>
      <c r="AH36" s="72"/>
      <c r="AM36" s="72" t="s">
        <v>2</v>
      </c>
      <c r="AN36" s="72"/>
      <c r="AO36" s="72" t="s">
        <v>58</v>
      </c>
      <c r="AP36" s="72"/>
      <c r="AQ36" s="72"/>
      <c r="AR36" s="72" t="s">
        <v>58</v>
      </c>
      <c r="AS36" s="72"/>
      <c r="AT36" s="72"/>
      <c r="AU36" s="72" t="s">
        <v>35</v>
      </c>
      <c r="AV36" s="72"/>
      <c r="AW36" s="72"/>
      <c r="AX36" s="72" t="s">
        <v>35</v>
      </c>
      <c r="AY36" s="72"/>
      <c r="AZ36" s="72"/>
      <c r="BE36" s="72" t="s">
        <v>2</v>
      </c>
      <c r="BF36" s="72"/>
      <c r="BG36" s="72" t="s">
        <v>58</v>
      </c>
      <c r="BH36" s="72"/>
      <c r="BI36" s="72"/>
      <c r="BJ36" s="72" t="s">
        <v>58</v>
      </c>
      <c r="BK36" s="72"/>
      <c r="BL36" s="72"/>
      <c r="BM36" s="72" t="s">
        <v>35</v>
      </c>
      <c r="BN36" s="72"/>
      <c r="BO36" s="72"/>
      <c r="BP36" s="72" t="s">
        <v>35</v>
      </c>
      <c r="BQ36" s="72"/>
      <c r="BR36" s="72"/>
      <c r="BW36" s="72" t="s">
        <v>2</v>
      </c>
      <c r="BX36" s="72"/>
      <c r="BY36" s="72" t="s">
        <v>58</v>
      </c>
      <c r="BZ36" s="72"/>
      <c r="CA36" s="72"/>
      <c r="CB36" s="72" t="s">
        <v>58</v>
      </c>
      <c r="CC36" s="72"/>
      <c r="CD36" s="72"/>
      <c r="CE36" s="72" t="s">
        <v>35</v>
      </c>
      <c r="CF36" s="72"/>
      <c r="CG36" s="72"/>
      <c r="CH36" s="72" t="s">
        <v>35</v>
      </c>
      <c r="CI36" s="72"/>
      <c r="CJ36" s="72"/>
    </row>
    <row r="37" spans="1:90" ht="20.100000000000001" customHeight="1" x14ac:dyDescent="0.25">
      <c r="C37" s="70"/>
      <c r="D37" s="70"/>
      <c r="E37" s="70" t="s">
        <v>43</v>
      </c>
      <c r="F37" s="70"/>
      <c r="G37" s="70"/>
      <c r="H37" s="70" t="s">
        <v>59</v>
      </c>
      <c r="I37" s="70"/>
      <c r="J37" s="70"/>
      <c r="K37" s="70" t="s">
        <v>43</v>
      </c>
      <c r="L37" s="70"/>
      <c r="M37" s="70"/>
      <c r="N37" s="70" t="s">
        <v>59</v>
      </c>
      <c r="O37" s="70"/>
      <c r="P37" s="70"/>
      <c r="U37" s="70"/>
      <c r="V37" s="70"/>
      <c r="W37" s="70" t="s">
        <v>43</v>
      </c>
      <c r="X37" s="70"/>
      <c r="Y37" s="70"/>
      <c r="Z37" s="70" t="s">
        <v>59</v>
      </c>
      <c r="AA37" s="70"/>
      <c r="AB37" s="70"/>
      <c r="AC37" s="70" t="s">
        <v>43</v>
      </c>
      <c r="AD37" s="70"/>
      <c r="AE37" s="70"/>
      <c r="AF37" s="70" t="s">
        <v>59</v>
      </c>
      <c r="AG37" s="70"/>
      <c r="AH37" s="70"/>
      <c r="AM37" s="70"/>
      <c r="AN37" s="70"/>
      <c r="AO37" s="70" t="s">
        <v>43</v>
      </c>
      <c r="AP37" s="70"/>
      <c r="AQ37" s="70"/>
      <c r="AR37" s="70" t="s">
        <v>59</v>
      </c>
      <c r="AS37" s="70"/>
      <c r="AT37" s="70"/>
      <c r="AU37" s="70" t="s">
        <v>43</v>
      </c>
      <c r="AV37" s="70"/>
      <c r="AW37" s="70"/>
      <c r="AX37" s="70" t="s">
        <v>59</v>
      </c>
      <c r="AY37" s="70"/>
      <c r="AZ37" s="70"/>
      <c r="BE37" s="70"/>
      <c r="BF37" s="70"/>
      <c r="BG37" s="70" t="s">
        <v>43</v>
      </c>
      <c r="BH37" s="70"/>
      <c r="BI37" s="70"/>
      <c r="BJ37" s="70" t="s">
        <v>59</v>
      </c>
      <c r="BK37" s="70"/>
      <c r="BL37" s="70"/>
      <c r="BM37" s="70" t="s">
        <v>43</v>
      </c>
      <c r="BN37" s="70"/>
      <c r="BO37" s="70"/>
      <c r="BP37" s="70" t="s">
        <v>59</v>
      </c>
      <c r="BQ37" s="70"/>
      <c r="BR37" s="70"/>
      <c r="BW37" s="70"/>
      <c r="BX37" s="70"/>
      <c r="BY37" s="70" t="s">
        <v>43</v>
      </c>
      <c r="BZ37" s="70"/>
      <c r="CA37" s="70"/>
      <c r="CB37" s="70" t="s">
        <v>59</v>
      </c>
      <c r="CC37" s="70"/>
      <c r="CD37" s="70"/>
      <c r="CE37" s="70" t="s">
        <v>43</v>
      </c>
      <c r="CF37" s="70"/>
      <c r="CG37" s="70"/>
      <c r="CH37" s="70" t="s">
        <v>59</v>
      </c>
      <c r="CI37" s="70"/>
      <c r="CJ37" s="70"/>
    </row>
    <row r="38" spans="1:90" ht="20.100000000000001" customHeight="1" x14ac:dyDescent="0.25">
      <c r="C38" s="58" t="s">
        <v>3</v>
      </c>
      <c r="D38" s="58"/>
      <c r="E38" s="58" t="s">
        <v>5</v>
      </c>
      <c r="F38" s="58"/>
      <c r="G38" s="58"/>
      <c r="H38" s="58" t="s">
        <v>5</v>
      </c>
      <c r="I38" s="58"/>
      <c r="J38" s="58"/>
      <c r="K38" s="58" t="s">
        <v>8</v>
      </c>
      <c r="L38" s="58"/>
      <c r="M38" s="58"/>
      <c r="N38" s="58" t="s">
        <v>8</v>
      </c>
      <c r="O38" s="58"/>
      <c r="P38" s="58"/>
      <c r="U38" s="58" t="s">
        <v>3</v>
      </c>
      <c r="V38" s="58"/>
      <c r="W38" s="58" t="s">
        <v>5</v>
      </c>
      <c r="X38" s="58"/>
      <c r="Y38" s="58"/>
      <c r="Z38" s="58" t="s">
        <v>5</v>
      </c>
      <c r="AA38" s="58"/>
      <c r="AB38" s="58"/>
      <c r="AC38" s="58" t="s">
        <v>8</v>
      </c>
      <c r="AD38" s="58"/>
      <c r="AE38" s="58"/>
      <c r="AF38" s="58" t="s">
        <v>8</v>
      </c>
      <c r="AG38" s="58"/>
      <c r="AH38" s="58"/>
      <c r="AM38" s="58" t="s">
        <v>3</v>
      </c>
      <c r="AN38" s="58"/>
      <c r="AO38" s="58" t="s">
        <v>5</v>
      </c>
      <c r="AP38" s="58"/>
      <c r="AQ38" s="58"/>
      <c r="AR38" s="58" t="s">
        <v>5</v>
      </c>
      <c r="AS38" s="58"/>
      <c r="AT38" s="58"/>
      <c r="AU38" s="58" t="s">
        <v>8</v>
      </c>
      <c r="AV38" s="58"/>
      <c r="AW38" s="58"/>
      <c r="AX38" s="58" t="s">
        <v>8</v>
      </c>
      <c r="AY38" s="58"/>
      <c r="AZ38" s="58"/>
      <c r="BE38" s="58" t="s">
        <v>3</v>
      </c>
      <c r="BF38" s="58"/>
      <c r="BG38" s="58" t="s">
        <v>5</v>
      </c>
      <c r="BH38" s="58"/>
      <c r="BI38" s="58"/>
      <c r="BJ38" s="58" t="s">
        <v>5</v>
      </c>
      <c r="BK38" s="58"/>
      <c r="BL38" s="58"/>
      <c r="BM38" s="58" t="s">
        <v>8</v>
      </c>
      <c r="BN38" s="58"/>
      <c r="BO38" s="58"/>
      <c r="BP38" s="58" t="s">
        <v>8</v>
      </c>
      <c r="BQ38" s="58"/>
      <c r="BR38" s="58"/>
      <c r="BW38" s="58" t="s">
        <v>3</v>
      </c>
      <c r="BX38" s="58"/>
      <c r="BY38" s="58" t="s">
        <v>5</v>
      </c>
      <c r="BZ38" s="58"/>
      <c r="CA38" s="58"/>
      <c r="CB38" s="58" t="s">
        <v>5</v>
      </c>
      <c r="CC38" s="58"/>
      <c r="CD38" s="58"/>
      <c r="CE38" s="58" t="s">
        <v>8</v>
      </c>
      <c r="CF38" s="58"/>
      <c r="CG38" s="58"/>
      <c r="CH38" s="58" t="s">
        <v>8</v>
      </c>
      <c r="CI38" s="58"/>
      <c r="CJ38" s="58"/>
    </row>
    <row r="39" spans="1:90" ht="20.100000000000001" customHeight="1" x14ac:dyDescent="0.25">
      <c r="C39" s="72">
        <v>1</v>
      </c>
      <c r="D39" s="72"/>
      <c r="E39" s="72">
        <v>3</v>
      </c>
      <c r="F39" s="72"/>
      <c r="G39" s="72"/>
      <c r="H39" s="121">
        <f>J7</f>
        <v>2.9300970873786407</v>
      </c>
      <c r="I39" s="72"/>
      <c r="J39" s="72"/>
      <c r="K39" s="155">
        <f>'Lampiran 2'!P27</f>
        <v>73.203883495145632</v>
      </c>
      <c r="L39" s="72"/>
      <c r="M39" s="72"/>
      <c r="N39" s="121">
        <f>((E$39*K$39/100)-(E$39-H39))/H39*100</f>
        <v>72.564612326043743</v>
      </c>
      <c r="O39" s="72"/>
      <c r="P39" s="72"/>
      <c r="U39" s="72">
        <v>1</v>
      </c>
      <c r="V39" s="72"/>
      <c r="W39" s="72">
        <v>3</v>
      </c>
      <c r="X39" s="72"/>
      <c r="Y39" s="72"/>
      <c r="Z39" s="121">
        <f>AB7</f>
        <v>2.8630434782608694</v>
      </c>
      <c r="AA39" s="72"/>
      <c r="AB39" s="72"/>
      <c r="AC39" s="155">
        <f>'Lampiran 2'!P28</f>
        <v>73.425196850393704</v>
      </c>
      <c r="AD39" s="72"/>
      <c r="AE39" s="72"/>
      <c r="AF39" s="121">
        <f>((W$39*AC$39/100)-(W$39-Z39))/Z39*100</f>
        <v>72.153964809068569</v>
      </c>
      <c r="AG39" s="72"/>
      <c r="AH39" s="72"/>
      <c r="AM39" s="72">
        <v>1</v>
      </c>
      <c r="AN39" s="72"/>
      <c r="AO39" s="72">
        <v>3</v>
      </c>
      <c r="AP39" s="72"/>
      <c r="AQ39" s="72"/>
      <c r="AR39" s="121">
        <f>AT7</f>
        <v>2.7962529274004684</v>
      </c>
      <c r="AS39" s="72"/>
      <c r="AT39" s="72"/>
      <c r="AU39" s="155">
        <f>'Lampiran 2'!P29</f>
        <v>73.852295409181636</v>
      </c>
      <c r="AV39" s="72"/>
      <c r="AW39" s="72"/>
      <c r="AX39" s="121">
        <f>((AO$39*AU$39/100)-(AO$39-AR39))/AR39*100</f>
        <v>71.947060652564218</v>
      </c>
      <c r="AY39" s="72"/>
      <c r="AZ39" s="72"/>
      <c r="BE39" s="72">
        <v>1</v>
      </c>
      <c r="BF39" s="72"/>
      <c r="BG39" s="72">
        <v>3</v>
      </c>
      <c r="BH39" s="72"/>
      <c r="BI39" s="72"/>
      <c r="BJ39" s="121">
        <f>BL7</f>
        <v>2.7013440000000002</v>
      </c>
      <c r="BK39" s="72"/>
      <c r="BL39" s="72"/>
      <c r="BM39" s="155">
        <f>'Lampiran 2'!P30</f>
        <v>73.558648111332005</v>
      </c>
      <c r="BN39" s="72"/>
      <c r="BO39" s="72"/>
      <c r="BP39" s="121">
        <f>((BG$39*BM$39/100)-(BG$39-BJ39))/BJ39*100</f>
        <v>70.635337200295865</v>
      </c>
      <c r="BQ39" s="72"/>
      <c r="BR39" s="72"/>
      <c r="BW39" s="72">
        <v>1</v>
      </c>
      <c r="BX39" s="72"/>
      <c r="BY39" s="72">
        <v>3</v>
      </c>
      <c r="BZ39" s="72"/>
      <c r="CA39" s="72"/>
      <c r="CB39" s="121">
        <f>CD7</f>
        <v>2.55565</v>
      </c>
      <c r="CC39" s="72"/>
      <c r="CD39" s="72"/>
      <c r="CE39" s="155">
        <f>'Lampiran 2'!P31</f>
        <v>73.622047244094489</v>
      </c>
      <c r="CF39" s="72"/>
      <c r="CG39" s="72"/>
      <c r="CH39" s="121">
        <f>((BY$39*CE$39/100)-(BY$39-CB39))/CB39*100</f>
        <v>69.035721531619544</v>
      </c>
      <c r="CI39" s="72"/>
      <c r="CJ39" s="72"/>
    </row>
    <row r="40" spans="1:90" ht="20.100000000000001" customHeight="1" x14ac:dyDescent="0.25">
      <c r="C40" s="70">
        <v>2</v>
      </c>
      <c r="D40" s="70"/>
      <c r="E40" s="70"/>
      <c r="F40" s="70"/>
      <c r="G40" s="70"/>
      <c r="H40" s="120">
        <f t="shared" ref="H40:H54" si="7">J8</f>
        <v>2.7728155339805824</v>
      </c>
      <c r="I40" s="70"/>
      <c r="J40" s="70"/>
      <c r="K40" s="70"/>
      <c r="L40" s="70"/>
      <c r="M40" s="70"/>
      <c r="N40" s="120">
        <f t="shared" ref="N40:N54" si="8">((E$39*K$39/100)-(E$39-H40))/H40*100</f>
        <v>71.008403361344534</v>
      </c>
      <c r="O40" s="70"/>
      <c r="P40" s="70"/>
      <c r="U40" s="70">
        <v>2</v>
      </c>
      <c r="V40" s="70"/>
      <c r="W40" s="70"/>
      <c r="X40" s="70"/>
      <c r="Y40" s="70"/>
      <c r="Z40" s="120">
        <f t="shared" ref="Z40:Z54" si="9">AB8</f>
        <v>2.7032608695652169</v>
      </c>
      <c r="AA40" s="70"/>
      <c r="AB40" s="70"/>
      <c r="AC40" s="70"/>
      <c r="AD40" s="70"/>
      <c r="AE40" s="70"/>
      <c r="AF40" s="120">
        <f t="shared" ref="AF40:AF54" si="10">((W$39*AC$39/100)-(W$39-Z40))/Z40*100</f>
        <v>70.508059230834988</v>
      </c>
      <c r="AG40" s="70"/>
      <c r="AH40" s="70"/>
      <c r="AM40" s="70">
        <v>2</v>
      </c>
      <c r="AN40" s="70"/>
      <c r="AO40" s="70"/>
      <c r="AP40" s="70"/>
      <c r="AQ40" s="70"/>
      <c r="AR40" s="120">
        <f t="shared" ref="AR40:AR54" si="11">AT8</f>
        <v>2.6557377049180326</v>
      </c>
      <c r="AS40" s="70"/>
      <c r="AT40" s="70"/>
      <c r="AU40" s="70"/>
      <c r="AV40" s="70"/>
      <c r="AW40" s="70"/>
      <c r="AX40" s="120">
        <f t="shared" ref="AX40:AX54" si="12">((AO$39*AU$39/100)-(AO$39-AR40))/AR40*100</f>
        <v>70.462778147408883</v>
      </c>
      <c r="AY40" s="70"/>
      <c r="AZ40" s="70"/>
      <c r="BE40" s="70">
        <v>2</v>
      </c>
      <c r="BF40" s="70"/>
      <c r="BG40" s="70"/>
      <c r="BH40" s="70"/>
      <c r="BI40" s="70"/>
      <c r="BJ40" s="120">
        <f t="shared" ref="BJ40:BJ54" si="13">BL8</f>
        <v>2.4055300000000002</v>
      </c>
      <c r="BK40" s="70"/>
      <c r="BL40" s="70"/>
      <c r="BM40" s="70"/>
      <c r="BN40" s="70"/>
      <c r="BO40" s="70"/>
      <c r="BP40" s="120">
        <f t="shared" ref="BP40:BP54" si="14">((BG$39*BM$39/100)-(BG$39-BJ40))/BJ40*100</f>
        <v>67.024291667115364</v>
      </c>
      <c r="BQ40" s="70"/>
      <c r="BR40" s="70"/>
      <c r="BW40" s="70">
        <v>2</v>
      </c>
      <c r="BX40" s="70"/>
      <c r="BY40" s="70"/>
      <c r="BZ40" s="70"/>
      <c r="CA40" s="70"/>
      <c r="CB40" s="120">
        <f t="shared" ref="CB40:CB54" si="15">CD8</f>
        <v>2.2167235494880546</v>
      </c>
      <c r="CC40" s="70"/>
      <c r="CD40" s="70"/>
      <c r="CE40" s="70"/>
      <c r="CF40" s="70"/>
      <c r="CG40" s="70"/>
      <c r="CH40" s="120">
        <f t="shared" ref="CH40:CH54" si="16">((BY$39*CE$39/100)-(BY$39-CB40))/CB40*100</f>
        <v>64.301431143277995</v>
      </c>
      <c r="CI40" s="70"/>
      <c r="CJ40" s="70"/>
    </row>
    <row r="41" spans="1:90" ht="20.100000000000001" customHeight="1" x14ac:dyDescent="0.25">
      <c r="C41" s="70">
        <v>3</v>
      </c>
      <c r="D41" s="70"/>
      <c r="E41" s="70"/>
      <c r="F41" s="70"/>
      <c r="G41" s="70"/>
      <c r="H41" s="120">
        <f t="shared" si="7"/>
        <v>2.6883495145631069</v>
      </c>
      <c r="I41" s="70"/>
      <c r="J41" s="70"/>
      <c r="K41" s="70"/>
      <c r="L41" s="70"/>
      <c r="M41" s="70"/>
      <c r="N41" s="120">
        <f>((E$39*K$39/100)-(E$39-H41))/H41*100</f>
        <v>70.097508125677138</v>
      </c>
      <c r="O41" s="70"/>
      <c r="P41" s="70"/>
      <c r="U41" s="70">
        <v>3</v>
      </c>
      <c r="V41" s="70"/>
      <c r="W41" s="70"/>
      <c r="X41" s="70"/>
      <c r="Y41" s="70"/>
      <c r="Z41" s="120">
        <f t="shared" si="9"/>
        <v>2.625</v>
      </c>
      <c r="AA41" s="70"/>
      <c r="AB41" s="70"/>
      <c r="AC41" s="70"/>
      <c r="AD41" s="70"/>
      <c r="AE41" s="70"/>
      <c r="AF41" s="120">
        <f t="shared" si="10"/>
        <v>69.628796400449943</v>
      </c>
      <c r="AG41" s="70"/>
      <c r="AH41" s="70"/>
      <c r="AM41" s="70">
        <v>3</v>
      </c>
      <c r="AN41" s="70"/>
      <c r="AO41" s="70"/>
      <c r="AP41" s="70"/>
      <c r="AQ41" s="70"/>
      <c r="AR41" s="120">
        <f t="shared" si="11"/>
        <v>2.557377049180328</v>
      </c>
      <c r="AS41" s="70"/>
      <c r="AT41" s="70"/>
      <c r="AU41" s="70"/>
      <c r="AV41" s="70"/>
      <c r="AW41" s="70"/>
      <c r="AX41" s="120">
        <f t="shared" si="12"/>
        <v>69.326731153078455</v>
      </c>
      <c r="AY41" s="70"/>
      <c r="AZ41" s="70"/>
      <c r="BE41" s="70">
        <v>3</v>
      </c>
      <c r="BF41" s="70"/>
      <c r="BG41" s="70"/>
      <c r="BH41" s="70"/>
      <c r="BI41" s="70"/>
      <c r="BJ41" s="120">
        <f t="shared" si="13"/>
        <v>2.2547899999999998</v>
      </c>
      <c r="BK41" s="70"/>
      <c r="BL41" s="70"/>
      <c r="BM41" s="70"/>
      <c r="BN41" s="70"/>
      <c r="BO41" s="70"/>
      <c r="BP41" s="120">
        <f t="shared" si="14"/>
        <v>64.81975897267418</v>
      </c>
      <c r="BQ41" s="70"/>
      <c r="BR41" s="70"/>
      <c r="BW41" s="70">
        <v>3</v>
      </c>
      <c r="BX41" s="70"/>
      <c r="BY41" s="70"/>
      <c r="BZ41" s="70"/>
      <c r="CA41" s="70"/>
      <c r="CB41" s="120">
        <f t="shared" si="15"/>
        <v>2.0529010238907848</v>
      </c>
      <c r="CC41" s="70"/>
      <c r="CD41" s="70"/>
      <c r="CE41" s="70"/>
      <c r="CF41" s="70"/>
      <c r="CG41" s="70"/>
      <c r="CH41" s="120">
        <f t="shared" si="16"/>
        <v>61.452667543739082</v>
      </c>
      <c r="CI41" s="70"/>
      <c r="CJ41" s="70"/>
    </row>
    <row r="42" spans="1:90" ht="20.100000000000001" customHeight="1" x14ac:dyDescent="0.25">
      <c r="C42" s="70">
        <v>4</v>
      </c>
      <c r="D42" s="70"/>
      <c r="E42" s="70"/>
      <c r="F42" s="70"/>
      <c r="G42" s="70"/>
      <c r="H42" s="120">
        <f t="shared" si="7"/>
        <v>2.5747572815533983</v>
      </c>
      <c r="I42" s="70"/>
      <c r="J42" s="70"/>
      <c r="K42" s="70"/>
      <c r="L42" s="70"/>
      <c r="M42" s="70"/>
      <c r="N42" s="120">
        <f t="shared" si="8"/>
        <v>68.778280542986423</v>
      </c>
      <c r="O42" s="70"/>
      <c r="P42" s="70"/>
      <c r="U42" s="70">
        <v>4</v>
      </c>
      <c r="V42" s="70"/>
      <c r="W42" s="70"/>
      <c r="X42" s="70"/>
      <c r="Y42" s="70"/>
      <c r="Z42" s="120">
        <f t="shared" si="9"/>
        <v>2.5369565217391306</v>
      </c>
      <c r="AA42" s="70"/>
      <c r="AB42" s="70"/>
      <c r="AC42" s="70"/>
      <c r="AD42" s="70"/>
      <c r="AE42" s="70"/>
      <c r="AF42" s="120">
        <f t="shared" si="10"/>
        <v>68.574782907920579</v>
      </c>
      <c r="AG42" s="70"/>
      <c r="AH42" s="70"/>
      <c r="AM42" s="70">
        <v>4</v>
      </c>
      <c r="AN42" s="70"/>
      <c r="AO42" s="70"/>
      <c r="AP42" s="70"/>
      <c r="AQ42" s="70"/>
      <c r="AR42" s="120">
        <f t="shared" si="11"/>
        <v>2.4309133489461354</v>
      </c>
      <c r="AS42" s="70"/>
      <c r="AT42" s="70"/>
      <c r="AU42" s="70"/>
      <c r="AV42" s="70"/>
      <c r="AW42" s="70"/>
      <c r="AX42" s="120">
        <f t="shared" si="12"/>
        <v>67.731011964510273</v>
      </c>
      <c r="AY42" s="70"/>
      <c r="AZ42" s="70"/>
      <c r="BE42" s="70">
        <v>4</v>
      </c>
      <c r="BF42" s="70"/>
      <c r="BG42" s="70"/>
      <c r="BH42" s="70"/>
      <c r="BI42" s="70"/>
      <c r="BJ42" s="120">
        <f t="shared" si="13"/>
        <v>2.1093200000000003</v>
      </c>
      <c r="BK42" s="70"/>
      <c r="BL42" s="70"/>
      <c r="BM42" s="70"/>
      <c r="BN42" s="70"/>
      <c r="BO42" s="70"/>
      <c r="BP42" s="120">
        <f t="shared" si="14"/>
        <v>62.393541204746569</v>
      </c>
      <c r="BQ42" s="70"/>
      <c r="BR42" s="70"/>
      <c r="BW42" s="70">
        <v>4</v>
      </c>
      <c r="BX42" s="70"/>
      <c r="BY42" s="70"/>
      <c r="BZ42" s="70"/>
      <c r="CA42" s="70"/>
      <c r="CB42" s="120">
        <f t="shared" si="15"/>
        <v>1.9146757679180888</v>
      </c>
      <c r="CC42" s="70"/>
      <c r="CD42" s="70"/>
      <c r="CE42" s="70"/>
      <c r="CF42" s="70"/>
      <c r="CG42" s="70"/>
      <c r="CH42" s="120">
        <f t="shared" si="16"/>
        <v>58.669838730051794</v>
      </c>
      <c r="CI42" s="70"/>
      <c r="CJ42" s="70"/>
    </row>
    <row r="43" spans="1:90" ht="20.100000000000001" customHeight="1" x14ac:dyDescent="0.25">
      <c r="C43" s="70">
        <v>5</v>
      </c>
      <c r="D43" s="70"/>
      <c r="E43" s="70"/>
      <c r="F43" s="70"/>
      <c r="G43" s="70"/>
      <c r="H43" s="120">
        <f t="shared" si="7"/>
        <v>2.4495145631067961</v>
      </c>
      <c r="I43" s="70"/>
      <c r="J43" s="70"/>
      <c r="K43" s="70"/>
      <c r="L43" s="70"/>
      <c r="M43" s="70"/>
      <c r="N43" s="120">
        <f t="shared" si="8"/>
        <v>67.181926278240184</v>
      </c>
      <c r="O43" s="70"/>
      <c r="P43" s="70"/>
      <c r="U43" s="70">
        <v>5</v>
      </c>
      <c r="V43" s="70"/>
      <c r="W43" s="70"/>
      <c r="X43" s="70"/>
      <c r="Y43" s="70"/>
      <c r="Z43" s="120">
        <f t="shared" si="9"/>
        <v>2.3967391304347827</v>
      </c>
      <c r="AA43" s="70"/>
      <c r="AB43" s="70"/>
      <c r="AC43" s="70"/>
      <c r="AD43" s="70"/>
      <c r="AE43" s="70"/>
      <c r="AF43" s="120">
        <f t="shared" si="10"/>
        <v>66.736300819540418</v>
      </c>
      <c r="AG43" s="70"/>
      <c r="AH43" s="70"/>
      <c r="AM43" s="70">
        <v>5</v>
      </c>
      <c r="AN43" s="70"/>
      <c r="AO43" s="70"/>
      <c r="AP43" s="70"/>
      <c r="AQ43" s="70"/>
      <c r="AR43" s="120">
        <f t="shared" si="11"/>
        <v>2.2763466042154565</v>
      </c>
      <c r="AS43" s="70"/>
      <c r="AT43" s="70"/>
      <c r="AU43" s="70"/>
      <c r="AV43" s="70"/>
      <c r="AW43" s="70"/>
      <c r="AX43" s="120">
        <f t="shared" si="12"/>
        <v>65.5399078386437</v>
      </c>
      <c r="AY43" s="70"/>
      <c r="AZ43" s="70"/>
      <c r="BE43" s="70">
        <v>5</v>
      </c>
      <c r="BF43" s="70"/>
      <c r="BG43" s="70"/>
      <c r="BH43" s="70"/>
      <c r="BI43" s="70"/>
      <c r="BJ43" s="120">
        <f t="shared" si="13"/>
        <v>1.94994</v>
      </c>
      <c r="BK43" s="70"/>
      <c r="BL43" s="70"/>
      <c r="BM43" s="70"/>
      <c r="BN43" s="70"/>
      <c r="BO43" s="70"/>
      <c r="BP43" s="120">
        <f t="shared" si="14"/>
        <v>59.319745394215218</v>
      </c>
      <c r="BQ43" s="70"/>
      <c r="BR43" s="70"/>
      <c r="BW43" s="70">
        <v>5</v>
      </c>
      <c r="BX43" s="70"/>
      <c r="BY43" s="70"/>
      <c r="BZ43" s="70"/>
      <c r="CA43" s="70"/>
      <c r="CB43" s="120">
        <f t="shared" si="15"/>
        <v>1.781569965870307</v>
      </c>
      <c r="CC43" s="70"/>
      <c r="CD43" s="70"/>
      <c r="CE43" s="70"/>
      <c r="CF43" s="70"/>
      <c r="CG43" s="70"/>
      <c r="CH43" s="120">
        <f t="shared" si="16"/>
        <v>55.581953117929231</v>
      </c>
      <c r="CI43" s="70"/>
      <c r="CJ43" s="70"/>
    </row>
    <row r="44" spans="1:90" ht="20.100000000000001" customHeight="1" x14ac:dyDescent="0.25">
      <c r="C44" s="70">
        <v>6</v>
      </c>
      <c r="D44" s="70"/>
      <c r="E44" s="70"/>
      <c r="F44" s="70"/>
      <c r="G44" s="70"/>
      <c r="H44" s="120">
        <f t="shared" si="7"/>
        <v>2.3067961165048545</v>
      </c>
      <c r="I44" s="70"/>
      <c r="J44" s="70"/>
      <c r="K44" s="70"/>
      <c r="L44" s="70"/>
      <c r="M44" s="70"/>
      <c r="N44" s="120">
        <f t="shared" si="8"/>
        <v>65.151515151515156</v>
      </c>
      <c r="O44" s="70"/>
      <c r="P44" s="70"/>
      <c r="U44" s="70">
        <v>6</v>
      </c>
      <c r="V44" s="70"/>
      <c r="W44" s="70"/>
      <c r="X44" s="70"/>
      <c r="Y44" s="70"/>
      <c r="Z44" s="120">
        <f t="shared" si="9"/>
        <v>2.2434782608695651</v>
      </c>
      <c r="AA44" s="70"/>
      <c r="AB44" s="70"/>
      <c r="AC44" s="70"/>
      <c r="AD44" s="70"/>
      <c r="AE44" s="70"/>
      <c r="AF44" s="120">
        <f t="shared" si="10"/>
        <v>64.463926020875292</v>
      </c>
      <c r="AG44" s="70"/>
      <c r="AH44" s="70"/>
      <c r="AM44" s="70">
        <v>6</v>
      </c>
      <c r="AN44" s="70"/>
      <c r="AO44" s="70"/>
      <c r="AP44" s="70"/>
      <c r="AQ44" s="70"/>
      <c r="AR44" s="120">
        <f t="shared" si="11"/>
        <v>2.1217798594847772</v>
      </c>
      <c r="AS44" s="70"/>
      <c r="AT44" s="70"/>
      <c r="AU44" s="70"/>
      <c r="AV44" s="70"/>
      <c r="AW44" s="70"/>
      <c r="AX44" s="120">
        <f t="shared" si="12"/>
        <v>63.029569999074688</v>
      </c>
      <c r="AY44" s="70"/>
      <c r="AZ44" s="70"/>
      <c r="BE44" s="70">
        <v>6</v>
      </c>
      <c r="BF44" s="70"/>
      <c r="BG44" s="70"/>
      <c r="BH44" s="70"/>
      <c r="BI44" s="70"/>
      <c r="BJ44" s="120">
        <f t="shared" si="13"/>
        <v>1.8016700000000001</v>
      </c>
      <c r="BK44" s="70"/>
      <c r="BL44" s="70"/>
      <c r="BM44" s="70"/>
      <c r="BN44" s="70"/>
      <c r="BO44" s="70"/>
      <c r="BP44" s="120">
        <f t="shared" si="14"/>
        <v>55.971928451934048</v>
      </c>
      <c r="BQ44" s="70"/>
      <c r="BR44" s="70"/>
      <c r="BW44" s="70">
        <v>6</v>
      </c>
      <c r="BX44" s="70"/>
      <c r="BY44" s="70"/>
      <c r="BZ44" s="70"/>
      <c r="CA44" s="70"/>
      <c r="CB44" s="120">
        <f t="shared" si="15"/>
        <v>1.6689419795221843</v>
      </c>
      <c r="CC44" s="70"/>
      <c r="CD44" s="70"/>
      <c r="CE44" s="70"/>
      <c r="CF44" s="70"/>
      <c r="CG44" s="70"/>
      <c r="CH44" s="120">
        <f t="shared" si="16"/>
        <v>52.58441621177721</v>
      </c>
      <c r="CI44" s="70"/>
      <c r="CJ44" s="70"/>
    </row>
    <row r="45" spans="1:90" ht="20.100000000000001" customHeight="1" x14ac:dyDescent="0.25">
      <c r="C45" s="70">
        <v>7</v>
      </c>
      <c r="D45" s="70"/>
      <c r="E45" s="70"/>
      <c r="F45" s="70"/>
      <c r="G45" s="70"/>
      <c r="H45" s="120">
        <f t="shared" si="7"/>
        <v>2.1553398058252426</v>
      </c>
      <c r="I45" s="70"/>
      <c r="J45" s="70"/>
      <c r="K45" s="70"/>
      <c r="L45" s="70"/>
      <c r="M45" s="70"/>
      <c r="N45" s="120">
        <f t="shared" si="8"/>
        <v>62.702702702702709</v>
      </c>
      <c r="O45" s="70"/>
      <c r="P45" s="70"/>
      <c r="U45" s="70">
        <v>7</v>
      </c>
      <c r="V45" s="70"/>
      <c r="W45" s="70"/>
      <c r="X45" s="70"/>
      <c r="Y45" s="70"/>
      <c r="Z45" s="120">
        <f t="shared" si="9"/>
        <v>2.0706521739130435</v>
      </c>
      <c r="AA45" s="70"/>
      <c r="AB45" s="70"/>
      <c r="AC45" s="70"/>
      <c r="AD45" s="70"/>
      <c r="AE45" s="70"/>
      <c r="AF45" s="120">
        <f t="shared" si="10"/>
        <v>61.497922995845997</v>
      </c>
      <c r="AG45" s="70"/>
      <c r="AH45" s="70"/>
      <c r="AM45" s="70">
        <v>7</v>
      </c>
      <c r="AN45" s="70"/>
      <c r="AO45" s="70"/>
      <c r="AP45" s="70"/>
      <c r="AQ45" s="70"/>
      <c r="AR45" s="120">
        <f t="shared" si="11"/>
        <v>1.9601873536299765</v>
      </c>
      <c r="AS45" s="70"/>
      <c r="AT45" s="70"/>
      <c r="AU45" s="70"/>
      <c r="AV45" s="70"/>
      <c r="AW45" s="70"/>
      <c r="AX45" s="120">
        <f t="shared" si="12"/>
        <v>59.98182845777977</v>
      </c>
      <c r="AY45" s="70"/>
      <c r="AZ45" s="70"/>
      <c r="BE45" s="70">
        <v>7</v>
      </c>
      <c r="BF45" s="70"/>
      <c r="BG45" s="70"/>
      <c r="BH45" s="70"/>
      <c r="BI45" s="70"/>
      <c r="BJ45" s="120">
        <f t="shared" si="13"/>
        <v>1.74431</v>
      </c>
      <c r="BK45" s="70"/>
      <c r="BL45" s="70"/>
      <c r="BM45" s="70"/>
      <c r="BN45" s="70"/>
      <c r="BO45" s="70"/>
      <c r="BP45" s="120">
        <f t="shared" si="14"/>
        <v>54.524106571650698</v>
      </c>
      <c r="BQ45" s="70"/>
      <c r="BR45" s="70"/>
      <c r="BW45" s="70">
        <v>7</v>
      </c>
      <c r="BX45" s="70"/>
      <c r="BY45" s="70"/>
      <c r="BZ45" s="70"/>
      <c r="CA45" s="70"/>
      <c r="CB45" s="120">
        <f t="shared" si="15"/>
        <v>1.63232</v>
      </c>
      <c r="CC45" s="70"/>
      <c r="CD45" s="70"/>
      <c r="CE45" s="70"/>
      <c r="CF45" s="70"/>
      <c r="CG45" s="70"/>
      <c r="CH45" s="120">
        <f t="shared" si="16"/>
        <v>51.520622017915287</v>
      </c>
      <c r="CI45" s="70"/>
      <c r="CJ45" s="70"/>
    </row>
    <row r="46" spans="1:90" ht="20.100000000000001" customHeight="1" x14ac:dyDescent="0.25">
      <c r="C46" s="70">
        <v>8</v>
      </c>
      <c r="D46" s="70"/>
      <c r="E46" s="70"/>
      <c r="F46" s="70"/>
      <c r="G46" s="70"/>
      <c r="H46" s="120">
        <f>J14</f>
        <v>2.0796116504854365</v>
      </c>
      <c r="I46" s="70"/>
      <c r="J46" s="70"/>
      <c r="K46" s="70"/>
      <c r="L46" s="70"/>
      <c r="M46" s="70"/>
      <c r="N46" s="120">
        <f t="shared" si="8"/>
        <v>61.344537815126046</v>
      </c>
      <c r="O46" s="70"/>
      <c r="P46" s="70"/>
      <c r="U46" s="70">
        <v>8</v>
      </c>
      <c r="V46" s="70"/>
      <c r="W46" s="70"/>
      <c r="X46" s="70"/>
      <c r="Y46" s="70"/>
      <c r="Z46" s="120">
        <f t="shared" si="9"/>
        <v>1.9793478260869566</v>
      </c>
      <c r="AA46" s="70"/>
      <c r="AB46" s="70"/>
      <c r="AC46" s="70"/>
      <c r="AD46" s="70"/>
      <c r="AE46" s="70"/>
      <c r="AF46" s="120">
        <f t="shared" si="10"/>
        <v>59.72187990504483</v>
      </c>
      <c r="AG46" s="70"/>
      <c r="AH46" s="70"/>
      <c r="AM46" s="70">
        <v>8</v>
      </c>
      <c r="AN46" s="70"/>
      <c r="AO46" s="70"/>
      <c r="AP46" s="70"/>
      <c r="AQ46" s="70"/>
      <c r="AR46" s="120">
        <f t="shared" si="11"/>
        <v>1.8618266978922715</v>
      </c>
      <c r="AS46" s="70"/>
      <c r="AT46" s="70"/>
      <c r="AU46" s="70"/>
      <c r="AV46" s="70"/>
      <c r="AW46" s="70"/>
      <c r="AX46" s="120">
        <f t="shared" si="12"/>
        <v>57.867660904605877</v>
      </c>
      <c r="AY46" s="70"/>
      <c r="AZ46" s="70"/>
      <c r="BE46" s="70">
        <v>8</v>
      </c>
      <c r="BF46" s="70"/>
      <c r="BG46" s="70"/>
      <c r="BH46" s="70"/>
      <c r="BI46" s="70"/>
      <c r="BJ46" s="120">
        <f t="shared" si="13"/>
        <v>1.71509</v>
      </c>
      <c r="BK46" s="70"/>
      <c r="BL46" s="70"/>
      <c r="BM46" s="70"/>
      <c r="BN46" s="70"/>
      <c r="BO46" s="70"/>
      <c r="BP46" s="120">
        <f t="shared" si="14"/>
        <v>53.749333465879936</v>
      </c>
      <c r="BQ46" s="70"/>
      <c r="BR46" s="70"/>
      <c r="BW46" s="70">
        <v>8</v>
      </c>
      <c r="BX46" s="70"/>
      <c r="BY46" s="70"/>
      <c r="BZ46" s="70"/>
      <c r="CA46" s="70"/>
      <c r="CB46" s="120">
        <f t="shared" si="15"/>
        <v>1.60423</v>
      </c>
      <c r="CC46" s="70"/>
      <c r="CD46" s="70"/>
      <c r="CE46" s="70"/>
      <c r="CF46" s="70"/>
      <c r="CG46" s="70"/>
      <c r="CH46" s="120">
        <f t="shared" si="16"/>
        <v>50.671750143235997</v>
      </c>
      <c r="CI46" s="70"/>
      <c r="CJ46" s="70"/>
    </row>
    <row r="47" spans="1:90" ht="20.100000000000001" customHeight="1" x14ac:dyDescent="0.25">
      <c r="C47" s="70">
        <v>9</v>
      </c>
      <c r="D47" s="70"/>
      <c r="E47" s="70"/>
      <c r="F47" s="70"/>
      <c r="G47" s="70"/>
      <c r="H47" s="120">
        <f t="shared" si="7"/>
        <v>1.8669902912621359</v>
      </c>
      <c r="I47" s="70"/>
      <c r="J47" s="70"/>
      <c r="K47" s="70"/>
      <c r="L47" s="70"/>
      <c r="M47" s="70"/>
      <c r="N47" s="120">
        <f t="shared" si="8"/>
        <v>56.942277691107648</v>
      </c>
      <c r="O47" s="70"/>
      <c r="P47" s="70"/>
      <c r="U47" s="70">
        <v>9</v>
      </c>
      <c r="V47" s="70"/>
      <c r="W47" s="70"/>
      <c r="X47" s="70"/>
      <c r="Y47" s="70"/>
      <c r="Z47" s="120">
        <f t="shared" si="9"/>
        <v>1.7510869565217391</v>
      </c>
      <c r="AA47" s="70"/>
      <c r="AB47" s="70"/>
      <c r="AC47" s="70"/>
      <c r="AD47" s="70"/>
      <c r="AE47" s="70"/>
      <c r="AF47" s="120">
        <f t="shared" si="10"/>
        <v>54.471473188756434</v>
      </c>
      <c r="AG47" s="70"/>
      <c r="AH47" s="70"/>
      <c r="AM47" s="70">
        <v>9</v>
      </c>
      <c r="AN47" s="70"/>
      <c r="AO47" s="70"/>
      <c r="AP47" s="70"/>
      <c r="AQ47" s="70"/>
      <c r="AR47" s="120">
        <f t="shared" si="11"/>
        <v>1.6510538641686183</v>
      </c>
      <c r="AS47" s="70"/>
      <c r="AT47" s="70"/>
      <c r="AU47" s="70"/>
      <c r="AV47" s="70"/>
      <c r="AW47" s="70"/>
      <c r="AX47" s="120">
        <f t="shared" si="12"/>
        <v>52.4890644243428</v>
      </c>
      <c r="AY47" s="70"/>
      <c r="AZ47" s="70"/>
      <c r="BE47" s="70">
        <v>9</v>
      </c>
      <c r="BF47" s="70"/>
      <c r="BG47" s="70"/>
      <c r="BH47" s="70"/>
      <c r="BI47" s="70"/>
      <c r="BJ47" s="120">
        <f t="shared" si="13"/>
        <v>1.6837800000000001</v>
      </c>
      <c r="BK47" s="70"/>
      <c r="BL47" s="70"/>
      <c r="BM47" s="70"/>
      <c r="BN47" s="70"/>
      <c r="BO47" s="70"/>
      <c r="BP47" s="120">
        <f t="shared" si="14"/>
        <v>52.889299275437416</v>
      </c>
      <c r="BQ47" s="70"/>
      <c r="BR47" s="70"/>
      <c r="BW47" s="70">
        <v>9</v>
      </c>
      <c r="BX47" s="70"/>
      <c r="BY47" s="70"/>
      <c r="BZ47" s="70"/>
      <c r="CA47" s="70"/>
      <c r="CB47" s="120">
        <f t="shared" si="15"/>
        <v>1.5674100000000002</v>
      </c>
      <c r="CC47" s="70"/>
      <c r="CD47" s="70"/>
      <c r="CE47" s="70"/>
      <c r="CF47" s="70"/>
      <c r="CG47" s="70"/>
      <c r="CH47" s="120">
        <f t="shared" si="16"/>
        <v>49.512981116799999</v>
      </c>
      <c r="CI47" s="70"/>
      <c r="CJ47" s="70"/>
    </row>
    <row r="48" spans="1:90" ht="20.100000000000001" customHeight="1" x14ac:dyDescent="0.25">
      <c r="C48" s="70">
        <v>10</v>
      </c>
      <c r="D48" s="70"/>
      <c r="E48" s="70"/>
      <c r="F48" s="70"/>
      <c r="G48" s="70"/>
      <c r="H48" s="120">
        <f t="shared" si="7"/>
        <v>1.7446601941747575</v>
      </c>
      <c r="I48" s="70"/>
      <c r="J48" s="70"/>
      <c r="K48" s="70"/>
      <c r="L48" s="70"/>
      <c r="M48" s="70"/>
      <c r="N48" s="120">
        <f t="shared" si="8"/>
        <v>53.923205342237068</v>
      </c>
      <c r="O48" s="70"/>
      <c r="P48" s="70"/>
      <c r="U48" s="70">
        <v>10</v>
      </c>
      <c r="V48" s="70"/>
      <c r="W48" s="70"/>
      <c r="X48" s="70"/>
      <c r="Y48" s="70"/>
      <c r="Z48" s="120">
        <f t="shared" si="9"/>
        <v>1.6141304347826084</v>
      </c>
      <c r="AA48" s="70"/>
      <c r="AB48" s="70"/>
      <c r="AC48" s="70"/>
      <c r="AD48" s="70"/>
      <c r="AE48" s="70"/>
      <c r="AF48" s="120">
        <f t="shared" si="10"/>
        <v>50.608446671438791</v>
      </c>
      <c r="AG48" s="70"/>
      <c r="AH48" s="70"/>
      <c r="AM48" s="70">
        <v>10</v>
      </c>
      <c r="AN48" s="70"/>
      <c r="AO48" s="70"/>
      <c r="AP48" s="70"/>
      <c r="AQ48" s="70"/>
      <c r="AR48" s="120">
        <f t="shared" si="11"/>
        <v>1.5456674473067915</v>
      </c>
      <c r="AS48" s="70"/>
      <c r="AT48" s="70"/>
      <c r="AU48" s="70"/>
      <c r="AV48" s="70"/>
      <c r="AW48" s="70"/>
      <c r="AX48" s="120">
        <f t="shared" si="12"/>
        <v>49.249682453275263</v>
      </c>
      <c r="AY48" s="70"/>
      <c r="AZ48" s="70"/>
      <c r="BE48" s="70">
        <v>10</v>
      </c>
      <c r="BF48" s="70"/>
      <c r="BG48" s="70"/>
      <c r="BH48" s="70"/>
      <c r="BI48" s="70"/>
      <c r="BJ48" s="120">
        <f t="shared" si="13"/>
        <v>1.6216700000000002</v>
      </c>
      <c r="BK48" s="70"/>
      <c r="BL48" s="70"/>
      <c r="BM48" s="70"/>
      <c r="BN48" s="70"/>
      <c r="BO48" s="70"/>
      <c r="BP48" s="120">
        <f t="shared" si="14"/>
        <v>51.084958304708131</v>
      </c>
      <c r="BQ48" s="70"/>
      <c r="BR48" s="70"/>
      <c r="BW48" s="70">
        <v>10</v>
      </c>
      <c r="BX48" s="70"/>
      <c r="BY48" s="70"/>
      <c r="BZ48" s="70"/>
      <c r="CA48" s="70"/>
      <c r="CB48" s="120">
        <f t="shared" si="15"/>
        <v>1.53498</v>
      </c>
      <c r="CC48" s="70"/>
      <c r="CD48" s="70"/>
      <c r="CE48" s="70"/>
      <c r="CF48" s="70"/>
      <c r="CG48" s="70"/>
      <c r="CH48" s="120">
        <f t="shared" si="16"/>
        <v>48.446326162089065</v>
      </c>
      <c r="CI48" s="70"/>
      <c r="CJ48" s="70"/>
    </row>
    <row r="49" spans="3:88" ht="20.100000000000001" customHeight="1" x14ac:dyDescent="0.25">
      <c r="C49" s="70">
        <v>11</v>
      </c>
      <c r="D49" s="70"/>
      <c r="E49" s="70"/>
      <c r="F49" s="70"/>
      <c r="G49" s="70"/>
      <c r="H49" s="120">
        <f t="shared" si="7"/>
        <v>1.6485436893203884</v>
      </c>
      <c r="I49" s="70"/>
      <c r="J49" s="70"/>
      <c r="K49" s="70"/>
      <c r="L49" s="70"/>
      <c r="M49" s="70"/>
      <c r="N49" s="120">
        <f t="shared" si="8"/>
        <v>51.236749116607768</v>
      </c>
      <c r="O49" s="70"/>
      <c r="P49" s="70"/>
      <c r="U49" s="70">
        <v>11</v>
      </c>
      <c r="V49" s="70"/>
      <c r="W49" s="70"/>
      <c r="X49" s="70"/>
      <c r="Y49" s="70"/>
      <c r="Z49" s="120">
        <f t="shared" si="9"/>
        <v>1.4902173913043477</v>
      </c>
      <c r="AA49" s="70"/>
      <c r="AB49" s="70"/>
      <c r="AC49" s="70"/>
      <c r="AD49" s="70"/>
      <c r="AE49" s="70"/>
      <c r="AF49" s="120">
        <f t="shared" si="10"/>
        <v>46.501490377160188</v>
      </c>
      <c r="AG49" s="70"/>
      <c r="AH49" s="70"/>
      <c r="AM49" s="70">
        <v>11</v>
      </c>
      <c r="AN49" s="70"/>
      <c r="AO49" s="70"/>
      <c r="AP49" s="70"/>
      <c r="AQ49" s="70"/>
      <c r="AR49" s="120">
        <f t="shared" si="11"/>
        <v>1.4332552693208431</v>
      </c>
      <c r="AS49" s="70"/>
      <c r="AT49" s="70"/>
      <c r="AU49" s="70"/>
      <c r="AV49" s="70"/>
      <c r="AW49" s="70"/>
      <c r="AX49" s="120">
        <f t="shared" si="12"/>
        <v>45.269265390787048</v>
      </c>
      <c r="AY49" s="70"/>
      <c r="AZ49" s="70"/>
      <c r="BE49" s="70">
        <v>11</v>
      </c>
      <c r="BF49" s="70"/>
      <c r="BG49" s="70"/>
      <c r="BH49" s="70"/>
      <c r="BI49" s="70"/>
      <c r="BJ49" s="120">
        <f t="shared" si="13"/>
        <v>1.59341</v>
      </c>
      <c r="BK49" s="70"/>
      <c r="BL49" s="70"/>
      <c r="BM49" s="70"/>
      <c r="BN49" s="70"/>
      <c r="BO49" s="70"/>
      <c r="BP49" s="120">
        <f t="shared" si="14"/>
        <v>50.217423220637514</v>
      </c>
      <c r="BQ49" s="70"/>
      <c r="BR49" s="70"/>
      <c r="BW49" s="70">
        <v>11</v>
      </c>
      <c r="BX49" s="70"/>
      <c r="BY49" s="70"/>
      <c r="BZ49" s="70"/>
      <c r="CA49" s="70"/>
      <c r="CB49" s="120">
        <f t="shared" si="15"/>
        <v>1.50928</v>
      </c>
      <c r="CC49" s="70"/>
      <c r="CD49" s="70"/>
      <c r="CE49" s="70"/>
      <c r="CF49" s="70"/>
      <c r="CG49" s="70"/>
      <c r="CH49" s="120">
        <f t="shared" si="16"/>
        <v>47.568470881667729</v>
      </c>
      <c r="CI49" s="70"/>
      <c r="CJ49" s="70"/>
    </row>
    <row r="50" spans="3:88" ht="20.100000000000001" customHeight="1" x14ac:dyDescent="0.25">
      <c r="C50" s="70">
        <v>12</v>
      </c>
      <c r="D50" s="70"/>
      <c r="E50" s="70"/>
      <c r="F50" s="70"/>
      <c r="G50" s="70"/>
      <c r="H50" s="120">
        <f t="shared" si="7"/>
        <v>1.5174757281553397</v>
      </c>
      <c r="I50" s="70"/>
      <c r="J50" s="70"/>
      <c r="K50" s="70"/>
      <c r="L50" s="70"/>
      <c r="M50" s="70"/>
      <c r="N50" s="120">
        <f t="shared" si="8"/>
        <v>47.024952015355083</v>
      </c>
      <c r="O50" s="70"/>
      <c r="P50" s="70"/>
      <c r="U50" s="70">
        <v>12</v>
      </c>
      <c r="V50" s="70"/>
      <c r="W50" s="70"/>
      <c r="X50" s="70"/>
      <c r="Y50" s="70"/>
      <c r="Z50" s="120">
        <f t="shared" si="9"/>
        <v>1.3630434782608696</v>
      </c>
      <c r="AA50" s="70"/>
      <c r="AB50" s="70"/>
      <c r="AC50" s="70"/>
      <c r="AD50" s="70"/>
      <c r="AE50" s="70"/>
      <c r="AF50" s="120">
        <f t="shared" si="10"/>
        <v>41.510002637230158</v>
      </c>
      <c r="AG50" s="70"/>
      <c r="AH50" s="70"/>
      <c r="AM50" s="70">
        <v>12</v>
      </c>
      <c r="AN50" s="70"/>
      <c r="AO50" s="70"/>
      <c r="AP50" s="70"/>
      <c r="AQ50" s="70"/>
      <c r="AR50" s="120">
        <f t="shared" si="11"/>
        <v>1.3489461358313817</v>
      </c>
      <c r="AS50" s="70"/>
      <c r="AT50" s="70"/>
      <c r="AU50" s="70"/>
      <c r="AV50" s="70"/>
      <c r="AW50" s="70"/>
      <c r="AX50" s="120">
        <f t="shared" si="12"/>
        <v>41.848594477711238</v>
      </c>
      <c r="AY50" s="70"/>
      <c r="AZ50" s="70"/>
      <c r="BE50" s="70">
        <v>12</v>
      </c>
      <c r="BF50" s="70"/>
      <c r="BG50" s="70"/>
      <c r="BH50" s="70"/>
      <c r="BI50" s="70"/>
      <c r="BJ50" s="120">
        <f t="shared" si="13"/>
        <v>1.56155</v>
      </c>
      <c r="BK50" s="70"/>
      <c r="BL50" s="70"/>
      <c r="BM50" s="70"/>
      <c r="BN50" s="70"/>
      <c r="BO50" s="70"/>
      <c r="BP50" s="120">
        <f t="shared" si="14"/>
        <v>49.201719018920961</v>
      </c>
      <c r="BQ50" s="70"/>
      <c r="BR50" s="70"/>
      <c r="BW50" s="70">
        <v>12</v>
      </c>
      <c r="BX50" s="70"/>
      <c r="BY50" s="70"/>
      <c r="BZ50" s="70"/>
      <c r="CA50" s="70"/>
      <c r="CB50" s="120">
        <f t="shared" si="15"/>
        <v>1.4735199999999999</v>
      </c>
      <c r="CC50" s="70"/>
      <c r="CD50" s="70"/>
      <c r="CE50" s="70"/>
      <c r="CF50" s="70"/>
      <c r="CG50" s="70"/>
      <c r="CH50" s="120">
        <f t="shared" si="16"/>
        <v>46.29604059142968</v>
      </c>
      <c r="CI50" s="70"/>
      <c r="CJ50" s="70"/>
    </row>
    <row r="51" spans="3:88" ht="20.100000000000001" customHeight="1" x14ac:dyDescent="0.25">
      <c r="C51" s="70">
        <v>13</v>
      </c>
      <c r="D51" s="70"/>
      <c r="E51" s="70"/>
      <c r="F51" s="70"/>
      <c r="G51" s="70"/>
      <c r="H51" s="120">
        <f t="shared" si="7"/>
        <v>1.4621359223300971</v>
      </c>
      <c r="I51" s="70"/>
      <c r="J51" s="70"/>
      <c r="K51" s="70"/>
      <c r="L51" s="70"/>
      <c r="M51" s="70"/>
      <c r="N51" s="120">
        <f t="shared" si="8"/>
        <v>45.019920318725106</v>
      </c>
      <c r="O51" s="70"/>
      <c r="P51" s="70"/>
      <c r="U51" s="70">
        <v>13</v>
      </c>
      <c r="V51" s="70"/>
      <c r="W51" s="70"/>
      <c r="X51" s="70"/>
      <c r="Y51" s="70"/>
      <c r="Z51" s="120">
        <f t="shared" si="9"/>
        <v>1.2978260869565217</v>
      </c>
      <c r="AA51" s="70"/>
      <c r="AB51" s="70"/>
      <c r="AC51" s="70"/>
      <c r="AD51" s="70"/>
      <c r="AE51" s="70"/>
      <c r="AF51" s="120">
        <f t="shared" si="10"/>
        <v>38.570806789854792</v>
      </c>
      <c r="AG51" s="70"/>
      <c r="AH51" s="70"/>
      <c r="AM51" s="70">
        <v>13</v>
      </c>
      <c r="AN51" s="70"/>
      <c r="AO51" s="70"/>
      <c r="AP51" s="70"/>
      <c r="AQ51" s="70"/>
      <c r="AR51" s="120">
        <f t="shared" si="11"/>
        <v>1.306791569086651</v>
      </c>
      <c r="AS51" s="70"/>
      <c r="AT51" s="70"/>
      <c r="AU51" s="70"/>
      <c r="AV51" s="70"/>
      <c r="AW51" s="70"/>
      <c r="AX51" s="120">
        <f t="shared" si="12"/>
        <v>39.972742686669662</v>
      </c>
      <c r="AY51" s="70"/>
      <c r="AZ51" s="70"/>
      <c r="BE51" s="70">
        <v>13</v>
      </c>
      <c r="BF51" s="70"/>
      <c r="BG51" s="70"/>
      <c r="BH51" s="70"/>
      <c r="BI51" s="70"/>
      <c r="BJ51" s="120">
        <f t="shared" si="13"/>
        <v>1.53373</v>
      </c>
      <c r="BK51" s="70"/>
      <c r="BL51" s="70"/>
      <c r="BM51" s="70"/>
      <c r="BN51" s="70"/>
      <c r="BO51" s="70"/>
      <c r="BP51" s="120">
        <f t="shared" si="14"/>
        <v>48.280299879376436</v>
      </c>
      <c r="BQ51" s="70"/>
      <c r="BR51" s="70"/>
      <c r="BW51" s="70">
        <v>13</v>
      </c>
      <c r="BX51" s="70"/>
      <c r="BY51" s="70"/>
      <c r="BZ51" s="70"/>
      <c r="CA51" s="70"/>
      <c r="CB51" s="120">
        <f t="shared" si="15"/>
        <v>1.44252</v>
      </c>
      <c r="CC51" s="70"/>
      <c r="CD51" s="70"/>
      <c r="CE51" s="70"/>
      <c r="CF51" s="70"/>
      <c r="CG51" s="70"/>
      <c r="CH51" s="120">
        <f t="shared" si="16"/>
        <v>45.14193337512372</v>
      </c>
      <c r="CI51" s="70"/>
      <c r="CJ51" s="70"/>
    </row>
    <row r="52" spans="3:88" ht="20.100000000000001" customHeight="1" x14ac:dyDescent="0.25">
      <c r="C52" s="70">
        <v>14</v>
      </c>
      <c r="D52" s="70"/>
      <c r="E52" s="70"/>
      <c r="F52" s="70"/>
      <c r="G52" s="70"/>
      <c r="H52" s="120">
        <f t="shared" si="7"/>
        <v>1.4009708737864077</v>
      </c>
      <c r="I52" s="70"/>
      <c r="J52" s="70"/>
      <c r="K52" s="70"/>
      <c r="L52" s="70"/>
      <c r="M52" s="70"/>
      <c r="N52" s="120">
        <f t="shared" si="8"/>
        <v>42.619542619542614</v>
      </c>
      <c r="O52" s="70"/>
      <c r="P52" s="70"/>
      <c r="U52" s="70">
        <v>14</v>
      </c>
      <c r="V52" s="70"/>
      <c r="W52" s="70"/>
      <c r="X52" s="70"/>
      <c r="Y52" s="70"/>
      <c r="Z52" s="120">
        <f t="shared" si="9"/>
        <v>1.2358695652173912</v>
      </c>
      <c r="AA52" s="70"/>
      <c r="AB52" s="70"/>
      <c r="AC52" s="70"/>
      <c r="AD52" s="70"/>
      <c r="AE52" s="70"/>
      <c r="AF52" s="120">
        <f t="shared" si="10"/>
        <v>35.491243014148296</v>
      </c>
      <c r="AG52" s="70"/>
      <c r="AH52" s="70"/>
      <c r="AM52" s="70">
        <v>14</v>
      </c>
      <c r="AN52" s="70"/>
      <c r="AO52" s="70"/>
      <c r="AP52" s="70"/>
      <c r="AQ52" s="70"/>
      <c r="AR52" s="120">
        <f t="shared" si="11"/>
        <v>1.2387300000000001</v>
      </c>
      <c r="AS52" s="70"/>
      <c r="AT52" s="70"/>
      <c r="AU52" s="70"/>
      <c r="AV52" s="70"/>
      <c r="AW52" s="70"/>
      <c r="AX52" s="120">
        <f t="shared" si="12"/>
        <v>36.674566876998952</v>
      </c>
      <c r="AY52" s="70"/>
      <c r="AZ52" s="70"/>
      <c r="BE52" s="70">
        <v>14</v>
      </c>
      <c r="BF52" s="70"/>
      <c r="BG52" s="70"/>
      <c r="BH52" s="70"/>
      <c r="BI52" s="70"/>
      <c r="BJ52" s="120">
        <f t="shared" si="13"/>
        <v>1.5039400000000001</v>
      </c>
      <c r="BK52" s="70"/>
      <c r="BL52" s="70"/>
      <c r="BM52" s="70"/>
      <c r="BN52" s="70"/>
      <c r="BO52" s="70"/>
      <c r="BP52" s="120">
        <f t="shared" si="14"/>
        <v>47.255837556016878</v>
      </c>
      <c r="BQ52" s="70"/>
      <c r="BR52" s="70"/>
      <c r="BW52" s="70">
        <v>14</v>
      </c>
      <c r="BX52" s="70"/>
      <c r="BY52" s="70"/>
      <c r="BZ52" s="70"/>
      <c r="CA52" s="70"/>
      <c r="CB52" s="120">
        <f t="shared" si="15"/>
        <v>1.41462</v>
      </c>
      <c r="CC52" s="70"/>
      <c r="CD52" s="70"/>
      <c r="CE52" s="70"/>
      <c r="CF52" s="70"/>
      <c r="CG52" s="70"/>
      <c r="CH52" s="120">
        <f t="shared" si="16"/>
        <v>44.059989065815181</v>
      </c>
      <c r="CI52" s="70"/>
      <c r="CJ52" s="70"/>
    </row>
    <row r="53" spans="3:88" ht="20.100000000000001" customHeight="1" x14ac:dyDescent="0.25">
      <c r="C53" s="70">
        <v>15</v>
      </c>
      <c r="D53" s="70"/>
      <c r="E53" s="70"/>
      <c r="F53" s="70"/>
      <c r="G53" s="70"/>
      <c r="H53" s="120">
        <f t="shared" si="7"/>
        <v>1.354368932038835</v>
      </c>
      <c r="I53" s="70"/>
      <c r="J53" s="70"/>
      <c r="K53" s="70"/>
      <c r="L53" s="70"/>
      <c r="M53" s="70"/>
      <c r="N53" s="120">
        <f t="shared" si="8"/>
        <v>40.645161290322584</v>
      </c>
      <c r="O53" s="70"/>
      <c r="P53" s="70"/>
      <c r="U53" s="70">
        <v>15</v>
      </c>
      <c r="V53" s="70"/>
      <c r="W53" s="70"/>
      <c r="X53" s="70"/>
      <c r="Y53" s="70"/>
      <c r="Z53" s="120">
        <f t="shared" si="9"/>
        <v>1.2</v>
      </c>
      <c r="AA53" s="70"/>
      <c r="AB53" s="70"/>
      <c r="AC53" s="70"/>
      <c r="AD53" s="70"/>
      <c r="AE53" s="70"/>
      <c r="AF53" s="120">
        <f t="shared" si="10"/>
        <v>33.562992125984259</v>
      </c>
      <c r="AG53" s="70"/>
      <c r="AH53" s="70"/>
      <c r="AM53" s="70">
        <v>15</v>
      </c>
      <c r="AN53" s="70"/>
      <c r="AO53" s="70"/>
      <c r="AP53" s="70"/>
      <c r="AQ53" s="70"/>
      <c r="AR53" s="120">
        <f t="shared" si="11"/>
        <v>1.1426400000000001</v>
      </c>
      <c r="AS53" s="70"/>
      <c r="AT53" s="70"/>
      <c r="AU53" s="70"/>
      <c r="AV53" s="70"/>
      <c r="AW53" s="70"/>
      <c r="AX53" s="120">
        <f t="shared" si="12"/>
        <v>31.349231803144395</v>
      </c>
      <c r="AY53" s="70"/>
      <c r="AZ53" s="70"/>
      <c r="BE53" s="70">
        <v>15</v>
      </c>
      <c r="BF53" s="70"/>
      <c r="BG53" s="70"/>
      <c r="BH53" s="70"/>
      <c r="BI53" s="70"/>
      <c r="BJ53" s="120">
        <f t="shared" si="13"/>
        <v>1.47221</v>
      </c>
      <c r="BK53" s="70"/>
      <c r="BL53" s="70"/>
      <c r="BM53" s="70"/>
      <c r="BN53" s="70"/>
      <c r="BO53" s="70"/>
      <c r="BP53" s="120">
        <f t="shared" si="14"/>
        <v>46.119062045493529</v>
      </c>
      <c r="BQ53" s="70"/>
      <c r="BR53" s="70"/>
      <c r="BW53" s="70">
        <v>15</v>
      </c>
      <c r="BX53" s="70"/>
      <c r="BY53" s="70"/>
      <c r="BZ53" s="70"/>
      <c r="CA53" s="70"/>
      <c r="CB53" s="120">
        <f t="shared" si="15"/>
        <v>1.38456</v>
      </c>
      <c r="CC53" s="70"/>
      <c r="CD53" s="70"/>
      <c r="CE53" s="70"/>
      <c r="CF53" s="70"/>
      <c r="CG53" s="70"/>
      <c r="CH53" s="120">
        <f t="shared" si="16"/>
        <v>42.845482848185327</v>
      </c>
      <c r="CI53" s="70"/>
      <c r="CJ53" s="70"/>
    </row>
    <row r="54" spans="3:88" ht="20.100000000000001" customHeight="1" x14ac:dyDescent="0.25">
      <c r="C54" s="58">
        <v>16</v>
      </c>
      <c r="D54" s="58"/>
      <c r="E54" s="58"/>
      <c r="F54" s="58"/>
      <c r="G54" s="58"/>
      <c r="H54" s="119">
        <f t="shared" si="7"/>
        <v>1.3194174757281554</v>
      </c>
      <c r="I54" s="58"/>
      <c r="J54" s="58"/>
      <c r="K54" s="58"/>
      <c r="L54" s="58"/>
      <c r="M54" s="58"/>
      <c r="N54" s="119">
        <f t="shared" si="8"/>
        <v>39.072847682119203</v>
      </c>
      <c r="O54" s="58"/>
      <c r="P54" s="58"/>
      <c r="U54" s="58">
        <v>16</v>
      </c>
      <c r="V54" s="58"/>
      <c r="W54" s="58"/>
      <c r="X54" s="58"/>
      <c r="Y54" s="58"/>
      <c r="Z54" s="119">
        <f t="shared" si="9"/>
        <v>1.1706521739130435</v>
      </c>
      <c r="AA54" s="58"/>
      <c r="AB54" s="58"/>
      <c r="AC54" s="58"/>
      <c r="AD54" s="58"/>
      <c r="AE54" s="58"/>
      <c r="AF54" s="119">
        <f t="shared" si="10"/>
        <v>31.897440396552113</v>
      </c>
      <c r="AG54" s="58"/>
      <c r="AH54" s="58"/>
      <c r="AM54" s="58">
        <v>16</v>
      </c>
      <c r="AN54" s="58"/>
      <c r="AO54" s="58"/>
      <c r="AP54" s="58"/>
      <c r="AQ54" s="58"/>
      <c r="AR54" s="119">
        <f t="shared" si="11"/>
        <v>1.0805400000000001</v>
      </c>
      <c r="AS54" s="58"/>
      <c r="AT54" s="58"/>
      <c r="AU54" s="58"/>
      <c r="AV54" s="58"/>
      <c r="AW54" s="58"/>
      <c r="AX54" s="119">
        <f t="shared" si="12"/>
        <v>27.403785355049244</v>
      </c>
      <c r="AY54" s="58"/>
      <c r="AZ54" s="58"/>
      <c r="BE54" s="58">
        <v>16</v>
      </c>
      <c r="BF54" s="58"/>
      <c r="BG54" s="58"/>
      <c r="BH54" s="58"/>
      <c r="BI54" s="58"/>
      <c r="BJ54" s="119">
        <f t="shared" si="13"/>
        <v>1.4398</v>
      </c>
      <c r="BK54" s="58"/>
      <c r="BL54" s="58"/>
      <c r="BM54" s="58"/>
      <c r="BN54" s="58"/>
      <c r="BO54" s="58"/>
      <c r="BP54" s="119">
        <f t="shared" si="14"/>
        <v>44.906198315040989</v>
      </c>
      <c r="BQ54" s="58"/>
      <c r="BR54" s="58"/>
      <c r="BW54" s="58">
        <v>16</v>
      </c>
      <c r="BX54" s="58"/>
      <c r="BY54" s="58"/>
      <c r="BZ54" s="58"/>
      <c r="CA54" s="58"/>
      <c r="CB54" s="119">
        <f t="shared" si="15"/>
        <v>1.3597300000000001</v>
      </c>
      <c r="CC54" s="58"/>
      <c r="CD54" s="58"/>
      <c r="CE54" s="58"/>
      <c r="CF54" s="58"/>
      <c r="CG54" s="58"/>
      <c r="CH54" s="119">
        <f t="shared" si="16"/>
        <v>41.801785451731945</v>
      </c>
      <c r="CI54" s="58"/>
      <c r="CJ54" s="58"/>
    </row>
  </sheetData>
  <mergeCells count="790">
    <mergeCell ref="BW54:BX54"/>
    <mergeCell ref="CB54:CD54"/>
    <mergeCell ref="CH54:CJ54"/>
    <mergeCell ref="BW52:BX52"/>
    <mergeCell ref="CB52:CD52"/>
    <mergeCell ref="CH52:CJ52"/>
    <mergeCell ref="BW53:BX53"/>
    <mergeCell ref="CB53:CD53"/>
    <mergeCell ref="CH53:CJ53"/>
    <mergeCell ref="CB44:CD44"/>
    <mergeCell ref="CH44:CJ44"/>
    <mergeCell ref="BW45:BX45"/>
    <mergeCell ref="CB45:CD45"/>
    <mergeCell ref="CH45:CJ45"/>
    <mergeCell ref="BW50:BX50"/>
    <mergeCell ref="CB50:CD50"/>
    <mergeCell ref="CH50:CJ50"/>
    <mergeCell ref="BW51:BX51"/>
    <mergeCell ref="CB51:CD51"/>
    <mergeCell ref="CH51:CJ51"/>
    <mergeCell ref="BW48:BX48"/>
    <mergeCell ref="CB48:CD48"/>
    <mergeCell ref="CH48:CJ48"/>
    <mergeCell ref="BW49:BX49"/>
    <mergeCell ref="CB49:CD49"/>
    <mergeCell ref="CH49:CJ49"/>
    <mergeCell ref="CH41:CJ41"/>
    <mergeCell ref="BW42:BX42"/>
    <mergeCell ref="CB42:CD42"/>
    <mergeCell ref="CH42:CJ42"/>
    <mergeCell ref="BW43:BX43"/>
    <mergeCell ref="CB43:CD43"/>
    <mergeCell ref="CH43:CJ43"/>
    <mergeCell ref="BW39:BX39"/>
    <mergeCell ref="BY39:CA54"/>
    <mergeCell ref="CB39:CD39"/>
    <mergeCell ref="CE39:CG54"/>
    <mergeCell ref="CH39:CJ39"/>
    <mergeCell ref="BW40:BX40"/>
    <mergeCell ref="CB40:CD40"/>
    <mergeCell ref="CH40:CJ40"/>
    <mergeCell ref="BW41:BX41"/>
    <mergeCell ref="CB41:CD41"/>
    <mergeCell ref="BW46:BX46"/>
    <mergeCell ref="CB46:CD46"/>
    <mergeCell ref="CH46:CJ46"/>
    <mergeCell ref="BW47:BX47"/>
    <mergeCell ref="CB47:CD47"/>
    <mergeCell ref="CH47:CJ47"/>
    <mergeCell ref="BW44:BX44"/>
    <mergeCell ref="CB37:CD37"/>
    <mergeCell ref="CE37:CG37"/>
    <mergeCell ref="CH37:CJ37"/>
    <mergeCell ref="BW38:BX38"/>
    <mergeCell ref="BY38:CA38"/>
    <mergeCell ref="CB38:CD38"/>
    <mergeCell ref="CE38:CG38"/>
    <mergeCell ref="CH38:CJ38"/>
    <mergeCell ref="BE54:BF54"/>
    <mergeCell ref="BJ54:BL54"/>
    <mergeCell ref="BP54:BR54"/>
    <mergeCell ref="BE53:BF53"/>
    <mergeCell ref="BJ53:BL53"/>
    <mergeCell ref="BP53:BR53"/>
    <mergeCell ref="BP46:BR46"/>
    <mergeCell ref="BE47:BF47"/>
    <mergeCell ref="BJ47:BL47"/>
    <mergeCell ref="BP47:BR47"/>
    <mergeCell ref="BE44:BF44"/>
    <mergeCell ref="BJ44:BL44"/>
    <mergeCell ref="BP44:BR44"/>
    <mergeCell ref="BE45:BF45"/>
    <mergeCell ref="BJ45:BL45"/>
    <mergeCell ref="BP45:BR45"/>
    <mergeCell ref="BU35:CL35"/>
    <mergeCell ref="BW36:BX37"/>
    <mergeCell ref="BY36:CA36"/>
    <mergeCell ref="CB36:CD36"/>
    <mergeCell ref="CE36:CG36"/>
    <mergeCell ref="CH36:CJ36"/>
    <mergeCell ref="BY37:CA37"/>
    <mergeCell ref="BE52:BF52"/>
    <mergeCell ref="BJ52:BL52"/>
    <mergeCell ref="BP52:BR52"/>
    <mergeCell ref="BE50:BF50"/>
    <mergeCell ref="BJ50:BL50"/>
    <mergeCell ref="BP50:BR50"/>
    <mergeCell ref="BE51:BF51"/>
    <mergeCell ref="BJ51:BL51"/>
    <mergeCell ref="BP51:BR51"/>
    <mergeCell ref="BE48:BF48"/>
    <mergeCell ref="BJ48:BL48"/>
    <mergeCell ref="BP48:BR48"/>
    <mergeCell ref="BE49:BF49"/>
    <mergeCell ref="BJ49:BL49"/>
    <mergeCell ref="BP49:BR49"/>
    <mergeCell ref="BE46:BF46"/>
    <mergeCell ref="BJ46:BL46"/>
    <mergeCell ref="BP41:BR41"/>
    <mergeCell ref="BE42:BF42"/>
    <mergeCell ref="BJ42:BL42"/>
    <mergeCell ref="BP42:BR42"/>
    <mergeCell ref="BE43:BF43"/>
    <mergeCell ref="BJ43:BL43"/>
    <mergeCell ref="BP43:BR43"/>
    <mergeCell ref="BE39:BF39"/>
    <mergeCell ref="BG39:BI54"/>
    <mergeCell ref="BJ39:BL39"/>
    <mergeCell ref="BM39:BO54"/>
    <mergeCell ref="BP39:BR39"/>
    <mergeCell ref="BE40:BF40"/>
    <mergeCell ref="BJ40:BL40"/>
    <mergeCell ref="BP40:BR40"/>
    <mergeCell ref="BE41:BF41"/>
    <mergeCell ref="BJ41:BL41"/>
    <mergeCell ref="BJ37:BL37"/>
    <mergeCell ref="BM37:BO37"/>
    <mergeCell ref="BP37:BR37"/>
    <mergeCell ref="BE38:BF38"/>
    <mergeCell ref="BG38:BI38"/>
    <mergeCell ref="BJ38:BL38"/>
    <mergeCell ref="BM38:BO38"/>
    <mergeCell ref="BP38:BR38"/>
    <mergeCell ref="AM54:AN54"/>
    <mergeCell ref="AR54:AT54"/>
    <mergeCell ref="AX54:AZ54"/>
    <mergeCell ref="AM53:AN53"/>
    <mergeCell ref="AR53:AT53"/>
    <mergeCell ref="AX53:AZ53"/>
    <mergeCell ref="AX46:AZ46"/>
    <mergeCell ref="AM47:AN47"/>
    <mergeCell ref="AR47:AT47"/>
    <mergeCell ref="AX47:AZ47"/>
    <mergeCell ref="AM44:AN44"/>
    <mergeCell ref="AR44:AT44"/>
    <mergeCell ref="AX44:AZ44"/>
    <mergeCell ref="AM45:AN45"/>
    <mergeCell ref="AR45:AT45"/>
    <mergeCell ref="AX45:AZ45"/>
    <mergeCell ref="BC35:BT35"/>
    <mergeCell ref="BE36:BF37"/>
    <mergeCell ref="BG36:BI36"/>
    <mergeCell ref="BJ36:BL36"/>
    <mergeCell ref="BM36:BO36"/>
    <mergeCell ref="BP36:BR36"/>
    <mergeCell ref="BG37:BI37"/>
    <mergeCell ref="AM52:AN52"/>
    <mergeCell ref="AR52:AT52"/>
    <mergeCell ref="AX52:AZ52"/>
    <mergeCell ref="AM50:AN50"/>
    <mergeCell ref="AR50:AT50"/>
    <mergeCell ref="AX50:AZ50"/>
    <mergeCell ref="AM51:AN51"/>
    <mergeCell ref="AR51:AT51"/>
    <mergeCell ref="AX51:AZ51"/>
    <mergeCell ref="AM48:AN48"/>
    <mergeCell ref="AR48:AT48"/>
    <mergeCell ref="AX48:AZ48"/>
    <mergeCell ref="AM49:AN49"/>
    <mergeCell ref="AR49:AT49"/>
    <mergeCell ref="AX49:AZ49"/>
    <mergeCell ref="AM46:AN46"/>
    <mergeCell ref="AR46:AT46"/>
    <mergeCell ref="AX41:AZ41"/>
    <mergeCell ref="AM42:AN42"/>
    <mergeCell ref="AR42:AT42"/>
    <mergeCell ref="AX42:AZ42"/>
    <mergeCell ref="AM43:AN43"/>
    <mergeCell ref="AR43:AT43"/>
    <mergeCell ref="AX43:AZ43"/>
    <mergeCell ref="AM39:AN39"/>
    <mergeCell ref="AO39:AQ54"/>
    <mergeCell ref="AR39:AT39"/>
    <mergeCell ref="AU39:AW54"/>
    <mergeCell ref="AX39:AZ39"/>
    <mergeCell ref="AM40:AN40"/>
    <mergeCell ref="AR40:AT40"/>
    <mergeCell ref="AX40:AZ40"/>
    <mergeCell ref="AM41:AN41"/>
    <mergeCell ref="AR41:AT41"/>
    <mergeCell ref="AR37:AT37"/>
    <mergeCell ref="AU37:AW37"/>
    <mergeCell ref="AX37:AZ37"/>
    <mergeCell ref="AM38:AN38"/>
    <mergeCell ref="AO38:AQ38"/>
    <mergeCell ref="AR38:AT38"/>
    <mergeCell ref="AU38:AW38"/>
    <mergeCell ref="AX38:AZ38"/>
    <mergeCell ref="U54:V54"/>
    <mergeCell ref="Z54:AB54"/>
    <mergeCell ref="AF54:AH54"/>
    <mergeCell ref="U53:V53"/>
    <mergeCell ref="Z53:AB53"/>
    <mergeCell ref="AF53:AH53"/>
    <mergeCell ref="AF46:AH46"/>
    <mergeCell ref="U47:V47"/>
    <mergeCell ref="Z47:AB47"/>
    <mergeCell ref="AF47:AH47"/>
    <mergeCell ref="U44:V44"/>
    <mergeCell ref="Z44:AB44"/>
    <mergeCell ref="AF44:AH44"/>
    <mergeCell ref="U45:V45"/>
    <mergeCell ref="Z45:AB45"/>
    <mergeCell ref="AF45:AH45"/>
    <mergeCell ref="AK35:BB35"/>
    <mergeCell ref="AM36:AN37"/>
    <mergeCell ref="AO36:AQ36"/>
    <mergeCell ref="AR36:AT36"/>
    <mergeCell ref="AU36:AW36"/>
    <mergeCell ref="AX36:AZ36"/>
    <mergeCell ref="AO37:AQ37"/>
    <mergeCell ref="U52:V52"/>
    <mergeCell ref="Z52:AB52"/>
    <mergeCell ref="AF52:AH52"/>
    <mergeCell ref="U50:V50"/>
    <mergeCell ref="Z50:AB50"/>
    <mergeCell ref="AF50:AH50"/>
    <mergeCell ref="U51:V51"/>
    <mergeCell ref="Z51:AB51"/>
    <mergeCell ref="AF51:AH51"/>
    <mergeCell ref="U48:V48"/>
    <mergeCell ref="Z48:AB48"/>
    <mergeCell ref="AF48:AH48"/>
    <mergeCell ref="U49:V49"/>
    <mergeCell ref="Z49:AB49"/>
    <mergeCell ref="AF49:AH49"/>
    <mergeCell ref="U46:V46"/>
    <mergeCell ref="Z46:AB46"/>
    <mergeCell ref="AF41:AH41"/>
    <mergeCell ref="U42:V42"/>
    <mergeCell ref="Z42:AB42"/>
    <mergeCell ref="AF42:AH42"/>
    <mergeCell ref="U43:V43"/>
    <mergeCell ref="Z43:AB43"/>
    <mergeCell ref="AF43:AH43"/>
    <mergeCell ref="U39:V39"/>
    <mergeCell ref="W39:Y54"/>
    <mergeCell ref="Z39:AB39"/>
    <mergeCell ref="AC39:AE54"/>
    <mergeCell ref="AF39:AH39"/>
    <mergeCell ref="U40:V40"/>
    <mergeCell ref="Z40:AB40"/>
    <mergeCell ref="AF40:AH40"/>
    <mergeCell ref="U41:V41"/>
    <mergeCell ref="Z41:AB41"/>
    <mergeCell ref="Z37:AB37"/>
    <mergeCell ref="AC37:AE37"/>
    <mergeCell ref="AF37:AH37"/>
    <mergeCell ref="U38:V38"/>
    <mergeCell ref="W38:Y38"/>
    <mergeCell ref="Z38:AB38"/>
    <mergeCell ref="AC38:AE38"/>
    <mergeCell ref="AF38:AH38"/>
    <mergeCell ref="C54:D54"/>
    <mergeCell ref="H54:J54"/>
    <mergeCell ref="N54:P54"/>
    <mergeCell ref="C53:D53"/>
    <mergeCell ref="H53:J53"/>
    <mergeCell ref="N53:P53"/>
    <mergeCell ref="N46:P46"/>
    <mergeCell ref="C47:D47"/>
    <mergeCell ref="H47:J47"/>
    <mergeCell ref="N47:P47"/>
    <mergeCell ref="C44:D44"/>
    <mergeCell ref="H44:J44"/>
    <mergeCell ref="N44:P44"/>
    <mergeCell ref="C45:D45"/>
    <mergeCell ref="H45:J45"/>
    <mergeCell ref="N45:P45"/>
    <mergeCell ref="S35:AJ35"/>
    <mergeCell ref="U36:V37"/>
    <mergeCell ref="W36:Y36"/>
    <mergeCell ref="Z36:AB36"/>
    <mergeCell ref="AC36:AE36"/>
    <mergeCell ref="AF36:AH36"/>
    <mergeCell ref="W37:Y37"/>
    <mergeCell ref="C52:D52"/>
    <mergeCell ref="H52:J52"/>
    <mergeCell ref="N52:P52"/>
    <mergeCell ref="C50:D50"/>
    <mergeCell ref="H50:J50"/>
    <mergeCell ref="N50:P50"/>
    <mergeCell ref="C51:D51"/>
    <mergeCell ref="H51:J51"/>
    <mergeCell ref="N51:P51"/>
    <mergeCell ref="C48:D48"/>
    <mergeCell ref="H48:J48"/>
    <mergeCell ref="N48:P48"/>
    <mergeCell ref="C49:D49"/>
    <mergeCell ref="H49:J49"/>
    <mergeCell ref="N49:P49"/>
    <mergeCell ref="C46:D46"/>
    <mergeCell ref="H46:J46"/>
    <mergeCell ref="C38:D38"/>
    <mergeCell ref="E38:G38"/>
    <mergeCell ref="H38:J38"/>
    <mergeCell ref="K38:M38"/>
    <mergeCell ref="N38:P38"/>
    <mergeCell ref="C39:D39"/>
    <mergeCell ref="E39:G54"/>
    <mergeCell ref="H39:J39"/>
    <mergeCell ref="K39:M54"/>
    <mergeCell ref="N39:P39"/>
    <mergeCell ref="C42:D42"/>
    <mergeCell ref="H42:J42"/>
    <mergeCell ref="N42:P42"/>
    <mergeCell ref="C43:D43"/>
    <mergeCell ref="H43:J43"/>
    <mergeCell ref="N43:P43"/>
    <mergeCell ref="C40:D40"/>
    <mergeCell ref="H40:J40"/>
    <mergeCell ref="N40:P40"/>
    <mergeCell ref="C41:D41"/>
    <mergeCell ref="H41:J41"/>
    <mergeCell ref="N41:P41"/>
    <mergeCell ref="C36:D37"/>
    <mergeCell ref="E36:G36"/>
    <mergeCell ref="H36:J36"/>
    <mergeCell ref="K36:M36"/>
    <mergeCell ref="N36:P36"/>
    <mergeCell ref="E37:G37"/>
    <mergeCell ref="H37:J37"/>
    <mergeCell ref="K37:M37"/>
    <mergeCell ref="N37:P37"/>
    <mergeCell ref="CB22:CC22"/>
    <mergeCell ref="CD22:CE22"/>
    <mergeCell ref="CF22:CH22"/>
    <mergeCell ref="CI22:CK22"/>
    <mergeCell ref="BU23:CL23"/>
    <mergeCell ref="A35:R35"/>
    <mergeCell ref="CB20:CC20"/>
    <mergeCell ref="CD20:CE20"/>
    <mergeCell ref="CF20:CH20"/>
    <mergeCell ref="CI20:CK20"/>
    <mergeCell ref="CB21:CC21"/>
    <mergeCell ref="CD21:CE21"/>
    <mergeCell ref="CF21:CH21"/>
    <mergeCell ref="CI21:CK21"/>
    <mergeCell ref="BV6:BX22"/>
    <mergeCell ref="BY6:CA22"/>
    <mergeCell ref="CB6:CC6"/>
    <mergeCell ref="CD6:CE6"/>
    <mergeCell ref="CF6:CH6"/>
    <mergeCell ref="CI6:CK6"/>
    <mergeCell ref="CB7:CC7"/>
    <mergeCell ref="CD7:CE7"/>
    <mergeCell ref="CF7:CH7"/>
    <mergeCell ref="CI7:CK7"/>
    <mergeCell ref="CB18:CC18"/>
    <mergeCell ref="CD18:CE18"/>
    <mergeCell ref="CF18:CH18"/>
    <mergeCell ref="CI18:CK18"/>
    <mergeCell ref="CB19:CC19"/>
    <mergeCell ref="CD19:CE19"/>
    <mergeCell ref="CF19:CH19"/>
    <mergeCell ref="CI19:CK19"/>
    <mergeCell ref="CB16:CC16"/>
    <mergeCell ref="CD16:CE16"/>
    <mergeCell ref="CF16:CH16"/>
    <mergeCell ref="CI16:CK16"/>
    <mergeCell ref="CB17:CC17"/>
    <mergeCell ref="CD17:CE17"/>
    <mergeCell ref="CF17:CH17"/>
    <mergeCell ref="CI17:CK17"/>
    <mergeCell ref="CB14:CC14"/>
    <mergeCell ref="CD14:CE14"/>
    <mergeCell ref="CF14:CH14"/>
    <mergeCell ref="CI14:CK14"/>
    <mergeCell ref="CB15:CC15"/>
    <mergeCell ref="CD15:CE15"/>
    <mergeCell ref="CF15:CH15"/>
    <mergeCell ref="CI15:CK15"/>
    <mergeCell ref="CB12:CC12"/>
    <mergeCell ref="CD12:CE12"/>
    <mergeCell ref="CF12:CH12"/>
    <mergeCell ref="CI12:CK12"/>
    <mergeCell ref="CB13:CC13"/>
    <mergeCell ref="CD13:CE13"/>
    <mergeCell ref="CF13:CH13"/>
    <mergeCell ref="CI13:CK13"/>
    <mergeCell ref="CB10:CC10"/>
    <mergeCell ref="CD10:CE10"/>
    <mergeCell ref="CF10:CH10"/>
    <mergeCell ref="CI10:CK10"/>
    <mergeCell ref="CB11:CC11"/>
    <mergeCell ref="CD11:CE11"/>
    <mergeCell ref="CF11:CH11"/>
    <mergeCell ref="CI11:CK11"/>
    <mergeCell ref="CB8:CC8"/>
    <mergeCell ref="CD8:CE8"/>
    <mergeCell ref="CF8:CH8"/>
    <mergeCell ref="CI8:CK8"/>
    <mergeCell ref="CB9:CC9"/>
    <mergeCell ref="CD9:CE9"/>
    <mergeCell ref="CF9:CH9"/>
    <mergeCell ref="CI9:CK9"/>
    <mergeCell ref="BV4:BX4"/>
    <mergeCell ref="BY4:CA4"/>
    <mergeCell ref="CF4:CH4"/>
    <mergeCell ref="CI4:CK4"/>
    <mergeCell ref="BV5:BX5"/>
    <mergeCell ref="BY5:CA5"/>
    <mergeCell ref="CB5:CC5"/>
    <mergeCell ref="CD5:CE5"/>
    <mergeCell ref="CF5:CH5"/>
    <mergeCell ref="CI5:CK5"/>
    <mergeCell ref="CF2:CH2"/>
    <mergeCell ref="CI2:CK2"/>
    <mergeCell ref="BV3:BX3"/>
    <mergeCell ref="BY3:CA3"/>
    <mergeCell ref="CD3:CE3"/>
    <mergeCell ref="CF3:CH3"/>
    <mergeCell ref="CI3:CK3"/>
    <mergeCell ref="BJ22:BK22"/>
    <mergeCell ref="BL22:BM22"/>
    <mergeCell ref="BN22:BP22"/>
    <mergeCell ref="BQ22:BS22"/>
    <mergeCell ref="BN16:BP16"/>
    <mergeCell ref="BQ16:BS16"/>
    <mergeCell ref="BJ17:BK17"/>
    <mergeCell ref="BL17:BM17"/>
    <mergeCell ref="BN17:BP17"/>
    <mergeCell ref="BQ17:BS17"/>
    <mergeCell ref="BJ14:BK14"/>
    <mergeCell ref="BL14:BM14"/>
    <mergeCell ref="BN14:BP14"/>
    <mergeCell ref="BQ14:BS14"/>
    <mergeCell ref="BJ15:BK15"/>
    <mergeCell ref="BL15:BM15"/>
    <mergeCell ref="BN15:BP15"/>
    <mergeCell ref="BC23:BT23"/>
    <mergeCell ref="BU1:CL1"/>
    <mergeCell ref="BV2:BX2"/>
    <mergeCell ref="BY2:CA2"/>
    <mergeCell ref="CB2:CC4"/>
    <mergeCell ref="CD2:CE2"/>
    <mergeCell ref="BJ20:BK20"/>
    <mergeCell ref="BL20:BM20"/>
    <mergeCell ref="BN20:BP20"/>
    <mergeCell ref="BQ20:BS20"/>
    <mergeCell ref="BJ21:BK21"/>
    <mergeCell ref="BL21:BM21"/>
    <mergeCell ref="BN21:BP21"/>
    <mergeCell ref="BQ21:BS21"/>
    <mergeCell ref="BJ18:BK18"/>
    <mergeCell ref="BL18:BM18"/>
    <mergeCell ref="BN18:BP18"/>
    <mergeCell ref="BQ18:BS18"/>
    <mergeCell ref="BJ19:BK19"/>
    <mergeCell ref="BL19:BM19"/>
    <mergeCell ref="BN19:BP19"/>
    <mergeCell ref="BQ19:BS19"/>
    <mergeCell ref="BJ16:BK16"/>
    <mergeCell ref="BL16:BM16"/>
    <mergeCell ref="BN9:BP9"/>
    <mergeCell ref="BQ9:BS9"/>
    <mergeCell ref="BQ15:BS15"/>
    <mergeCell ref="BJ12:BK12"/>
    <mergeCell ref="BL12:BM12"/>
    <mergeCell ref="BN12:BP12"/>
    <mergeCell ref="BQ12:BS12"/>
    <mergeCell ref="BJ13:BK13"/>
    <mergeCell ref="BL13:BM13"/>
    <mergeCell ref="BN13:BP13"/>
    <mergeCell ref="BQ13:BS13"/>
    <mergeCell ref="BD6:BF22"/>
    <mergeCell ref="BG6:BI22"/>
    <mergeCell ref="BJ6:BK6"/>
    <mergeCell ref="BL6:BM6"/>
    <mergeCell ref="BN6:BP6"/>
    <mergeCell ref="BQ6:BS6"/>
    <mergeCell ref="BJ7:BK7"/>
    <mergeCell ref="BL7:BM7"/>
    <mergeCell ref="BN7:BP7"/>
    <mergeCell ref="BQ7:BS7"/>
    <mergeCell ref="BJ10:BK10"/>
    <mergeCell ref="BL10:BM10"/>
    <mergeCell ref="BN10:BP10"/>
    <mergeCell ref="BQ10:BS10"/>
    <mergeCell ref="BJ11:BK11"/>
    <mergeCell ref="BL11:BM11"/>
    <mergeCell ref="BN11:BP11"/>
    <mergeCell ref="BQ11:BS11"/>
    <mergeCell ref="BJ8:BK8"/>
    <mergeCell ref="BL8:BM8"/>
    <mergeCell ref="BN8:BP8"/>
    <mergeCell ref="BQ8:BS8"/>
    <mergeCell ref="BJ9:BK9"/>
    <mergeCell ref="BL9:BM9"/>
    <mergeCell ref="BD4:BF4"/>
    <mergeCell ref="BG4:BI4"/>
    <mergeCell ref="BN4:BP4"/>
    <mergeCell ref="BQ4:BS4"/>
    <mergeCell ref="BD5:BF5"/>
    <mergeCell ref="BG5:BI5"/>
    <mergeCell ref="BJ5:BK5"/>
    <mergeCell ref="BL5:BM5"/>
    <mergeCell ref="BN5:BP5"/>
    <mergeCell ref="BQ5:BS5"/>
    <mergeCell ref="BN2:BP2"/>
    <mergeCell ref="BQ2:BS2"/>
    <mergeCell ref="BD3:BF3"/>
    <mergeCell ref="BG3:BI3"/>
    <mergeCell ref="BL3:BM3"/>
    <mergeCell ref="BN3:BP3"/>
    <mergeCell ref="BQ3:BS3"/>
    <mergeCell ref="AR22:AS22"/>
    <mergeCell ref="AT22:AU22"/>
    <mergeCell ref="AV22:AX22"/>
    <mergeCell ref="AY22:BA22"/>
    <mergeCell ref="AV16:AX16"/>
    <mergeCell ref="AY16:BA16"/>
    <mergeCell ref="AR17:AS17"/>
    <mergeCell ref="AT17:AU17"/>
    <mergeCell ref="AV17:AX17"/>
    <mergeCell ref="AY17:BA17"/>
    <mergeCell ref="AR14:AS14"/>
    <mergeCell ref="AT14:AU14"/>
    <mergeCell ref="AV14:AX14"/>
    <mergeCell ref="AY14:BA14"/>
    <mergeCell ref="AR15:AS15"/>
    <mergeCell ref="AT15:AU15"/>
    <mergeCell ref="AV15:AX15"/>
    <mergeCell ref="AK23:BB23"/>
    <mergeCell ref="BC1:BT1"/>
    <mergeCell ref="BD2:BF2"/>
    <mergeCell ref="BG2:BI2"/>
    <mergeCell ref="BJ2:BK4"/>
    <mergeCell ref="BL2:BM2"/>
    <mergeCell ref="AR20:AS20"/>
    <mergeCell ref="AT20:AU20"/>
    <mergeCell ref="AV20:AX20"/>
    <mergeCell ref="AY20:BA20"/>
    <mergeCell ref="AR21:AS21"/>
    <mergeCell ref="AT21:AU21"/>
    <mergeCell ref="AV21:AX21"/>
    <mergeCell ref="AY21:BA21"/>
    <mergeCell ref="AR18:AS18"/>
    <mergeCell ref="AT18:AU18"/>
    <mergeCell ref="AV18:AX18"/>
    <mergeCell ref="AY18:BA18"/>
    <mergeCell ref="AR19:AS19"/>
    <mergeCell ref="AT19:AU19"/>
    <mergeCell ref="AV19:AX19"/>
    <mergeCell ref="AY19:BA19"/>
    <mergeCell ref="AR16:AS16"/>
    <mergeCell ref="AT16:AU16"/>
    <mergeCell ref="AV9:AX9"/>
    <mergeCell ref="AY9:BA9"/>
    <mergeCell ref="AY15:BA15"/>
    <mergeCell ref="AR12:AS12"/>
    <mergeCell ref="AT12:AU12"/>
    <mergeCell ref="AV12:AX12"/>
    <mergeCell ref="AY12:BA12"/>
    <mergeCell ref="AR13:AS13"/>
    <mergeCell ref="AT13:AU13"/>
    <mergeCell ref="AV13:AX13"/>
    <mergeCell ref="AY13:BA13"/>
    <mergeCell ref="AL6:AN22"/>
    <mergeCell ref="AO6:AQ22"/>
    <mergeCell ref="AR6:AS6"/>
    <mergeCell ref="AT6:AU6"/>
    <mergeCell ref="AV6:AX6"/>
    <mergeCell ref="AY6:BA6"/>
    <mergeCell ref="AR7:AS7"/>
    <mergeCell ref="AT7:AU7"/>
    <mergeCell ref="AV7:AX7"/>
    <mergeCell ref="AY7:BA7"/>
    <mergeCell ref="AR10:AS10"/>
    <mergeCell ref="AT10:AU10"/>
    <mergeCell ref="AV10:AX10"/>
    <mergeCell ref="AY10:BA10"/>
    <mergeCell ref="AR11:AS11"/>
    <mergeCell ref="AT11:AU11"/>
    <mergeCell ref="AV11:AX11"/>
    <mergeCell ref="AY11:BA11"/>
    <mergeCell ref="AR8:AS8"/>
    <mergeCell ref="AT8:AU8"/>
    <mergeCell ref="AV8:AX8"/>
    <mergeCell ref="AY8:BA8"/>
    <mergeCell ref="AR9:AS9"/>
    <mergeCell ref="AT9:AU9"/>
    <mergeCell ref="AL4:AN4"/>
    <mergeCell ref="AO4:AQ4"/>
    <mergeCell ref="AV4:AX4"/>
    <mergeCell ref="AY4:BA4"/>
    <mergeCell ref="AL5:AN5"/>
    <mergeCell ref="AO5:AQ5"/>
    <mergeCell ref="AR5:AS5"/>
    <mergeCell ref="AT5:AU5"/>
    <mergeCell ref="AV5:AX5"/>
    <mergeCell ref="AY5:BA5"/>
    <mergeCell ref="AV2:AX2"/>
    <mergeCell ref="AY2:BA2"/>
    <mergeCell ref="AL3:AN3"/>
    <mergeCell ref="AO3:AQ3"/>
    <mergeCell ref="AT3:AU3"/>
    <mergeCell ref="AV3:AX3"/>
    <mergeCell ref="AY3:BA3"/>
    <mergeCell ref="Z22:AA22"/>
    <mergeCell ref="AB22:AC22"/>
    <mergeCell ref="AD22:AF22"/>
    <mergeCell ref="AG22:AI22"/>
    <mergeCell ref="AD16:AF16"/>
    <mergeCell ref="AG16:AI16"/>
    <mergeCell ref="Z17:AA17"/>
    <mergeCell ref="AB17:AC17"/>
    <mergeCell ref="AD17:AF17"/>
    <mergeCell ref="AG17:AI17"/>
    <mergeCell ref="Z14:AA14"/>
    <mergeCell ref="AB14:AC14"/>
    <mergeCell ref="AD14:AF14"/>
    <mergeCell ref="AG14:AI14"/>
    <mergeCell ref="Z15:AA15"/>
    <mergeCell ref="AB15:AC15"/>
    <mergeCell ref="AD15:AF15"/>
    <mergeCell ref="S23:AJ23"/>
    <mergeCell ref="AK1:BB1"/>
    <mergeCell ref="AL2:AN2"/>
    <mergeCell ref="AO2:AQ2"/>
    <mergeCell ref="AR2:AS4"/>
    <mergeCell ref="AT2:AU2"/>
    <mergeCell ref="Z20:AA20"/>
    <mergeCell ref="AB20:AC20"/>
    <mergeCell ref="AD20:AF20"/>
    <mergeCell ref="AG20:AI20"/>
    <mergeCell ref="Z21:AA21"/>
    <mergeCell ref="AB21:AC21"/>
    <mergeCell ref="AD21:AF21"/>
    <mergeCell ref="AG21:AI21"/>
    <mergeCell ref="Z18:AA18"/>
    <mergeCell ref="AB18:AC18"/>
    <mergeCell ref="AD18:AF18"/>
    <mergeCell ref="AG18:AI18"/>
    <mergeCell ref="Z19:AA19"/>
    <mergeCell ref="AB19:AC19"/>
    <mergeCell ref="AD19:AF19"/>
    <mergeCell ref="AG19:AI19"/>
    <mergeCell ref="Z16:AA16"/>
    <mergeCell ref="AB16:AC16"/>
    <mergeCell ref="AD9:AF9"/>
    <mergeCell ref="AG9:AI9"/>
    <mergeCell ref="AG15:AI15"/>
    <mergeCell ref="Z12:AA12"/>
    <mergeCell ref="AB12:AC12"/>
    <mergeCell ref="AD12:AF12"/>
    <mergeCell ref="AG12:AI12"/>
    <mergeCell ref="Z13:AA13"/>
    <mergeCell ref="AB13:AC13"/>
    <mergeCell ref="AD13:AF13"/>
    <mergeCell ref="AG13:AI13"/>
    <mergeCell ref="T6:V22"/>
    <mergeCell ref="W6:Y22"/>
    <mergeCell ref="Z6:AA6"/>
    <mergeCell ref="AB6:AC6"/>
    <mergeCell ref="AD6:AF6"/>
    <mergeCell ref="AG6:AI6"/>
    <mergeCell ref="Z7:AA7"/>
    <mergeCell ref="AB7:AC7"/>
    <mergeCell ref="AD7:AF7"/>
    <mergeCell ref="AG7:AI7"/>
    <mergeCell ref="Z10:AA10"/>
    <mergeCell ref="AB10:AC10"/>
    <mergeCell ref="AD10:AF10"/>
    <mergeCell ref="AG10:AI10"/>
    <mergeCell ref="Z11:AA11"/>
    <mergeCell ref="AB11:AC11"/>
    <mergeCell ref="AD11:AF11"/>
    <mergeCell ref="AG11:AI11"/>
    <mergeCell ref="Z8:AA8"/>
    <mergeCell ref="AB8:AC8"/>
    <mergeCell ref="AD8:AF8"/>
    <mergeCell ref="AG8:AI8"/>
    <mergeCell ref="Z9:AA9"/>
    <mergeCell ref="AB9:AC9"/>
    <mergeCell ref="T4:V4"/>
    <mergeCell ref="W4:Y4"/>
    <mergeCell ref="AD4:AF4"/>
    <mergeCell ref="AG4:AI4"/>
    <mergeCell ref="T5:V5"/>
    <mergeCell ref="W5:Y5"/>
    <mergeCell ref="Z5:AA5"/>
    <mergeCell ref="AB5:AC5"/>
    <mergeCell ref="AD5:AF5"/>
    <mergeCell ref="AG5:AI5"/>
    <mergeCell ref="AD2:AF2"/>
    <mergeCell ref="AG2:AI2"/>
    <mergeCell ref="T3:V3"/>
    <mergeCell ref="W3:Y3"/>
    <mergeCell ref="AB3:AC3"/>
    <mergeCell ref="AD3:AF3"/>
    <mergeCell ref="AG3:AI3"/>
    <mergeCell ref="H22:I22"/>
    <mergeCell ref="J22:K22"/>
    <mergeCell ref="L22:N22"/>
    <mergeCell ref="O22:Q22"/>
    <mergeCell ref="L16:N16"/>
    <mergeCell ref="O16:Q16"/>
    <mergeCell ref="H17:I17"/>
    <mergeCell ref="J17:K17"/>
    <mergeCell ref="L17:N17"/>
    <mergeCell ref="O17:Q17"/>
    <mergeCell ref="H14:I14"/>
    <mergeCell ref="J14:K14"/>
    <mergeCell ref="L14:N14"/>
    <mergeCell ref="O14:Q14"/>
    <mergeCell ref="H15:I15"/>
    <mergeCell ref="J15:K15"/>
    <mergeCell ref="L15:N15"/>
    <mergeCell ref="A23:R23"/>
    <mergeCell ref="S1:AJ1"/>
    <mergeCell ref="T2:V2"/>
    <mergeCell ref="W2:Y2"/>
    <mergeCell ref="Z2:AA4"/>
    <mergeCell ref="AB2:AC2"/>
    <mergeCell ref="H20:I20"/>
    <mergeCell ref="J20:K20"/>
    <mergeCell ref="L20:N20"/>
    <mergeCell ref="O20:Q20"/>
    <mergeCell ref="H21:I21"/>
    <mergeCell ref="J21:K21"/>
    <mergeCell ref="L21:N21"/>
    <mergeCell ref="O21:Q21"/>
    <mergeCell ref="H18:I18"/>
    <mergeCell ref="J18:K18"/>
    <mergeCell ref="L18:N18"/>
    <mergeCell ref="O18:Q18"/>
    <mergeCell ref="H19:I19"/>
    <mergeCell ref="J19:K19"/>
    <mergeCell ref="L19:N19"/>
    <mergeCell ref="O19:Q19"/>
    <mergeCell ref="H16:I16"/>
    <mergeCell ref="J16:K16"/>
    <mergeCell ref="L9:N9"/>
    <mergeCell ref="O9:Q9"/>
    <mergeCell ref="O15:Q15"/>
    <mergeCell ref="H12:I12"/>
    <mergeCell ref="J12:K12"/>
    <mergeCell ref="L12:N12"/>
    <mergeCell ref="O12:Q12"/>
    <mergeCell ref="H13:I13"/>
    <mergeCell ref="J13:K13"/>
    <mergeCell ref="L13:N13"/>
    <mergeCell ref="O13:Q13"/>
    <mergeCell ref="B6:D22"/>
    <mergeCell ref="E6:G22"/>
    <mergeCell ref="H6:I6"/>
    <mergeCell ref="J6:K6"/>
    <mergeCell ref="L6:N6"/>
    <mergeCell ref="O6:Q6"/>
    <mergeCell ref="H7:I7"/>
    <mergeCell ref="J7:K7"/>
    <mergeCell ref="L7:N7"/>
    <mergeCell ref="O7:Q7"/>
    <mergeCell ref="H10:I10"/>
    <mergeCell ref="J10:K10"/>
    <mergeCell ref="L10:N10"/>
    <mergeCell ref="O10:Q10"/>
    <mergeCell ref="H11:I11"/>
    <mergeCell ref="J11:K11"/>
    <mergeCell ref="L11:N11"/>
    <mergeCell ref="O11:Q11"/>
    <mergeCell ref="H8:I8"/>
    <mergeCell ref="J8:K8"/>
    <mergeCell ref="L8:N8"/>
    <mergeCell ref="O8:Q8"/>
    <mergeCell ref="H9:I9"/>
    <mergeCell ref="J9:K9"/>
    <mergeCell ref="B5:D5"/>
    <mergeCell ref="E5:G5"/>
    <mergeCell ref="H5:I5"/>
    <mergeCell ref="J5:K5"/>
    <mergeCell ref="L5:N5"/>
    <mergeCell ref="O5:Q5"/>
    <mergeCell ref="L3:N3"/>
    <mergeCell ref="O3:Q3"/>
    <mergeCell ref="B4:D4"/>
    <mergeCell ref="E4:G4"/>
    <mergeCell ref="L4:N4"/>
    <mergeCell ref="O4:Q4"/>
    <mergeCell ref="A1:R1"/>
    <mergeCell ref="B2:D2"/>
    <mergeCell ref="E2:G2"/>
    <mergeCell ref="H2:I4"/>
    <mergeCell ref="J2:K2"/>
    <mergeCell ref="L2:N2"/>
    <mergeCell ref="O2:Q2"/>
    <mergeCell ref="B3:D3"/>
    <mergeCell ref="E3:G3"/>
    <mergeCell ref="J3:K3"/>
  </mergeCells>
  <pageMargins left="1.5748031496062993" right="1.1811023622047243" top="1.1811023622047243" bottom="1.1811023622047243" header="0.31496062992125984" footer="0.9842519685039370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Data</vt:lpstr>
      <vt:lpstr>Lampiran 1</vt:lpstr>
      <vt:lpstr>Lampiran 2</vt:lpstr>
      <vt:lpstr>Grafik</vt:lpstr>
      <vt:lpstr>Data!Print_Area</vt:lpstr>
      <vt:lpstr>Grafik!Print_Area</vt:lpstr>
      <vt:lpstr>'Lampiran 1'!Print_Area</vt:lpstr>
      <vt:lpstr>'Lampiran 2'!Print_Area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Ramadhani</dc:creator>
  <cp:lastModifiedBy>Annisa Ramadhani</cp:lastModifiedBy>
  <dcterms:created xsi:type="dcterms:W3CDTF">2019-06-16T03:49:34Z</dcterms:created>
  <dcterms:modified xsi:type="dcterms:W3CDTF">2019-07-15T11:53:50Z</dcterms:modified>
</cp:coreProperties>
</file>